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576" windowHeight="8508" activeTab="0"/>
  </bookViews>
  <sheets>
    <sheet name="tai san" sheetId="1" r:id="rId1"/>
    <sheet name="Sheet1" sheetId="2" r:id="rId2"/>
  </sheets>
  <definedNames>
    <definedName name="_xlnm._FilterDatabase" localSheetId="0" hidden="1">'tai san'!$A$9:$L$162</definedName>
  </definedNames>
  <calcPr fullCalcOnLoad="1"/>
</workbook>
</file>

<file path=xl/sharedStrings.xml><?xml version="1.0" encoding="utf-8"?>
<sst xmlns="http://schemas.openxmlformats.org/spreadsheetml/2006/main" count="337" uniqueCount="165">
  <si>
    <t>UBND HUYỆN NAM ĐÔNG</t>
  </si>
  <si>
    <t>CỘNG HÒA XÃ HỘI CHỦ NGHĨA VIỆT NAM</t>
  </si>
  <si>
    <t>STT</t>
  </si>
  <si>
    <t>ĐVT</t>
  </si>
  <si>
    <t>Giá trị bồi thường, hỗ trợ</t>
  </si>
  <si>
    <t>Ghi chú</t>
  </si>
  <si>
    <t>Khối lượng</t>
  </si>
  <si>
    <t>Đơn giá (đồng)</t>
  </si>
  <si>
    <t>Hệ số</t>
  </si>
  <si>
    <r>
      <t xml:space="preserve">Thành tiền </t>
    </r>
    <r>
      <rPr>
        <sz val="12"/>
        <rFont val="Times New Roman"/>
        <family val="1"/>
      </rPr>
      <t>(Đồng)</t>
    </r>
  </si>
  <si>
    <t>Thửa 10</t>
  </si>
  <si>
    <t>Cây</t>
  </si>
  <si>
    <t>Keo năm 1</t>
  </si>
  <si>
    <t>Keo năm 2</t>
  </si>
  <si>
    <t>m2</t>
  </si>
  <si>
    <t>Thửa 25</t>
  </si>
  <si>
    <t>Thửa 7</t>
  </si>
  <si>
    <t>Thửa 15</t>
  </si>
  <si>
    <t>Thửa 6</t>
  </si>
  <si>
    <t>Cỏ voi</t>
  </si>
  <si>
    <t>Thửa 12</t>
  </si>
  <si>
    <t>Thửa 8</t>
  </si>
  <si>
    <t>Chuối giữa vụ</t>
  </si>
  <si>
    <t>Thửa 5</t>
  </si>
  <si>
    <t>Xoài đk 10cm</t>
  </si>
  <si>
    <t>Chuối chăm sóc</t>
  </si>
  <si>
    <t>Dừa năm 3</t>
  </si>
  <si>
    <t>Chè xanh</t>
  </si>
  <si>
    <t>m3</t>
  </si>
  <si>
    <t>Độc lập - Tự Do - Hạnh phúc</t>
  </si>
  <si>
    <t>PHƯƠNG ÁN</t>
  </si>
  <si>
    <t>Tổng tiền</t>
  </si>
  <si>
    <t>Họ và tên;
Loại tài sản</t>
  </si>
  <si>
    <t>Mía</t>
  </si>
  <si>
    <t>Keo năm 3</t>
  </si>
  <si>
    <t>TRUNG TÂM PT QŨY ĐẤT</t>
  </si>
  <si>
    <t>Thửa 17,18</t>
  </si>
  <si>
    <t>Cau cao 8m</t>
  </si>
  <si>
    <t>m</t>
  </si>
  <si>
    <t>Rau ăn lá</t>
  </si>
  <si>
    <t>Mít đk 35cm</t>
  </si>
  <si>
    <t>Ổi năm 2</t>
  </si>
  <si>
    <t>Xoài đk 35cm</t>
  </si>
  <si>
    <t>Huê năm 3</t>
  </si>
  <si>
    <t>Sắn xen huê</t>
  </si>
  <si>
    <t>Lưới B40 (90+28+41)m x1,4m</t>
  </si>
  <si>
    <t>Sao đen đk 20cm</t>
  </si>
  <si>
    <t>Mít đk 5cm</t>
  </si>
  <si>
    <t>Nhà trụ bê tông, đòn tay gỗ, tường gỗ, mái tôn (2,6x3,1)m</t>
  </si>
  <si>
    <t>Cau cao &gt;9m</t>
  </si>
  <si>
    <t>Trầm đk&gt;20cm</t>
  </si>
  <si>
    <t>Tre đk7cm</t>
  </si>
  <si>
    <t>Nhãn đk 30cm</t>
  </si>
  <si>
    <t>Tre lấy măng đk 7cm</t>
  </si>
  <si>
    <t>Lưới B40 (1,4x67)m</t>
  </si>
  <si>
    <t>Lưới B40 (51x1,4)m</t>
  </si>
  <si>
    <t>Sao đen đk 30cm</t>
  </si>
  <si>
    <t>Ống nước fi 31</t>
  </si>
  <si>
    <t>Thửa 9 (Sự)</t>
  </si>
  <si>
    <t>Bụi</t>
  </si>
  <si>
    <t>Ô rang &gt;50 cây</t>
  </si>
  <si>
    <t>Bàng đk &gt;35cm</t>
  </si>
  <si>
    <t>Trẩu đk 25cm</t>
  </si>
  <si>
    <t>Dẻ đk 35cm</t>
  </si>
  <si>
    <t>Mít đk 25cm</t>
  </si>
  <si>
    <t>Quýt đk 10cm</t>
  </si>
  <si>
    <t>Đào đk 15cm</t>
  </si>
  <si>
    <t>Trần Văn Pằng</t>
  </si>
  <si>
    <t>Hồ Văn Sự</t>
  </si>
  <si>
    <t>Xoài đk 30cm</t>
  </si>
  <si>
    <t>Lê Văn Lưa</t>
  </si>
  <si>
    <t>Mít đk 30cm</t>
  </si>
  <si>
    <t>Trần Văn Xơi</t>
  </si>
  <si>
    <t>Thửa 24</t>
  </si>
  <si>
    <t>Đất nuôi trồng thủy sản, vị trí 1</t>
  </si>
  <si>
    <t>Thửa 4; 11</t>
  </si>
  <si>
    <t>Thửa 17; 18</t>
  </si>
  <si>
    <t>Hỗ trợ đào tạo và chuyển đổi nghề (bằng tiền) khi nhà nước thu hồi đất nuôi trồng thủy sản: 2,0 lần giá đất nuôi trồng thủy sản theo Điều 23 Quyết định số 36/2021/QĐ-UBND ngày 21/6/2021 của UBND tỉnh Thừa Thiên Huế</t>
  </si>
  <si>
    <t>Đất vườn liền kề đất ở</t>
  </si>
  <si>
    <t>Thửa 16</t>
  </si>
  <si>
    <t>Thửa 23</t>
  </si>
  <si>
    <t>ha</t>
  </si>
  <si>
    <t>Thửa 35</t>
  </si>
  <si>
    <t xml:space="preserve">Sắn </t>
  </si>
  <si>
    <t>Đất trồng cây lâu năm, vị trí 1</t>
  </si>
  <si>
    <t>Hỗ trợ đào tạo và chuyển đổi nghề (bằng tiền) khi nhà nước thu hồi đất trồng cây lâu năm: 1,5 lần giá đất trồng cây lâu năm theo Điều 23 Quyết định số 36/2021/QĐ-UBND ngày 21/6/2021 của UBND tỉnh Thừa Thiên Huế</t>
  </si>
  <si>
    <t>Đất trồng cây hàng năm, vị trí 1</t>
  </si>
  <si>
    <t>Hỗ trợ đào tạo và chuyển đổi nghề (bằng tiền) khi nhà nước thu hồi đất trồng cây hàng năm: 2,0 lần giá đất trồng cây hàng năm khác theo Điều 23 Quyết định số 36/2021/QĐ-UBND ngày 21/6/2021 của UBND tỉnh Thừa Thiên Huế</t>
  </si>
  <si>
    <t>Thửa 20; 21; 37</t>
  </si>
  <si>
    <t>Thửa 9</t>
  </si>
  <si>
    <t>Tre đk 5-10cm</t>
  </si>
  <si>
    <t>Sao đen năm 3</t>
  </si>
  <si>
    <t>Thửa 13</t>
  </si>
  <si>
    <t>Cau cao 3m</t>
  </si>
  <si>
    <t>Kè (0,6x40x0,2)m</t>
  </si>
  <si>
    <t>Hỗ trợ 50% giá đất ở của thửa đất theo Điều 28 Quyết định số 36/2021/QĐ-UBND ngày 21/6/2021 của UBND tỉnh Thừa Thiên Huế</t>
  </si>
  <si>
    <t>Tre đk &lt;10cm</t>
  </si>
  <si>
    <t xml:space="preserve">Hồ cá trắm (232,6 + 663,5) sâu 1,7m </t>
  </si>
  <si>
    <t xml:space="preserve">Hồ cá sâu 1,5m </t>
  </si>
  <si>
    <t>Tre lấy măng đk &lt;10cm</t>
  </si>
  <si>
    <t>Hồ cá sâu 1,5 m</t>
  </si>
  <si>
    <t xml:space="preserve">Hệ số năm 2022 đối với công trình, VKT </t>
  </si>
  <si>
    <t>Hồ cá trắm 629,8m2 sâu 1,7m</t>
  </si>
  <si>
    <t>Hồ cá sâu 1,5m</t>
  </si>
  <si>
    <t>Hồ cá 523,5 m2 sâu 1,5m</t>
  </si>
  <si>
    <t>Hồ Ngọc Ân</t>
  </si>
  <si>
    <t>Hồ cá sâu 1.009,7 m2 x 1.5m</t>
  </si>
  <si>
    <t>Hồ cá 317,2 m2 sâu 1.7m</t>
  </si>
  <si>
    <t>Cá trắm thời kỳ đang phát triển</t>
  </si>
  <si>
    <t>Cá trắm thời kỳ đang phát triển 629,8 m2</t>
  </si>
  <si>
    <t>Cá tràu thời kỳ đang phát triển 523,5 m2</t>
  </si>
  <si>
    <t>Cá rô thời kỳ đang phát triển 317,2 m2</t>
  </si>
  <si>
    <t>Dứa giữa vụ</t>
  </si>
  <si>
    <t>Hồ cá sâu 1.5m</t>
  </si>
  <si>
    <t>Trần Văn Thương</t>
  </si>
  <si>
    <t>Lê Văn Hòa</t>
  </si>
  <si>
    <t>Trụ bê tông (2x0,2x0,2)m x 120 trụ</t>
  </si>
  <si>
    <t>Sơn nước đk 20cm</t>
  </si>
  <si>
    <t>Xưng đk 20cm</t>
  </si>
  <si>
    <t>Thửa 41</t>
  </si>
  <si>
    <t>Keo năm 4</t>
  </si>
  <si>
    <t>cây</t>
  </si>
  <si>
    <t>Mít năm 2</t>
  </si>
  <si>
    <t>thửa 36</t>
  </si>
  <si>
    <t>Thửa 38 + bờ khe</t>
  </si>
  <si>
    <t>Huê năm 1</t>
  </si>
  <si>
    <t>Thửa 38; 43</t>
  </si>
  <si>
    <t>Thửa 42</t>
  </si>
  <si>
    <t>Trần Văn Mạnh 
Trần Thị Chơng</t>
  </si>
  <si>
    <t xml:space="preserve">Thửa 35 </t>
  </si>
  <si>
    <t>Trần Văn Mạnh
Trần Văn Thu (sử dụng)</t>
  </si>
  <si>
    <t>Thửa 2</t>
  </si>
  <si>
    <t xml:space="preserve">Hỗ trợ đào tạo và chuyển đổi nghề (bằng tiền) khi nhà nước thu hồi đất nuôi trồng thủy sản: 2,0 lần giá đất nuôi trồng thủy sản x 3/7 nhân khẩu không phải cán bộ công chức, viên chức theo Điều 23 Quyết định số 36/2021/QĐ-UBND ngày 21/6/2021 của UBND tỉnh </t>
  </si>
  <si>
    <t>Hỗ trợ đào tạo và chuyển đổi nghề (bằng tiền) khi nhà nước thu hồi đất nuôi trồng thủy sản: 2,0 lần giá đất nuôi trồng thủy sản x 5/6 nhân khẩu không phải cán bộ công chức, viên chức theo Điều 23 Quyết định số 36/2021/QĐ-UBND ngày 21/6/2021 của UBND tỉnh</t>
  </si>
  <si>
    <t>Trần Văn Mạnh
Trần Văn Thêu (sử dụng)</t>
  </si>
  <si>
    <t>Thửa 19</t>
  </si>
  <si>
    <t>Hồ Văn Sự
Hồ Văn Sanh (sử dụng)</t>
  </si>
  <si>
    <t>Trần Thị Phơi
Hồ Tứi</t>
  </si>
  <si>
    <t>Thửa 22</t>
  </si>
  <si>
    <t>Thửa 28,30,32,35</t>
  </si>
  <si>
    <t>Thửa 39</t>
  </si>
  <si>
    <t>Hồ Tứi
Hồ Thị Phái (sử dụng)</t>
  </si>
  <si>
    <t>Hồ Tứi
Trần Văn Chương (sử dụng)</t>
  </si>
  <si>
    <t>Trần Văn Mới
Trần Văn Mận (sử dụng)</t>
  </si>
  <si>
    <t xml:space="preserve">Hỗ trợ đào tạo và chuyển đổi nghề (bằng tiền) khi nhà nước thu hồi đất trồng cây lâu năm: 1,5 lần giá đất trồng cây lâu năm x 3/7 nhân khẩu không phải cán bộ công chức, viên chức theo Điều 23 Quyết định số 36/2021/QĐ-UBND ngày 21/6/2021 của UBND tỉnh </t>
  </si>
  <si>
    <t>Trần Văn Bình
 Hồ Thị Quý</t>
  </si>
  <si>
    <t>Hồ Văn Yên 
Trần Thị Cúc</t>
  </si>
  <si>
    <t>Hồ Ngọc Thông 
Hồ Thị Chim</t>
  </si>
  <si>
    <t>Mã 4.2 phụ lục 01</t>
  </si>
  <si>
    <t>Mã XIV.6 phụ lục 02</t>
  </si>
  <si>
    <t>Kè xây gạch 0,4m dài 245m dày 0.2m</t>
  </si>
  <si>
    <t>Kè xây gạch 0.6m dài 40m dày 0.2m</t>
  </si>
  <si>
    <t>sả</t>
  </si>
  <si>
    <t>Mã XVIII.3 phụ lục 02</t>
  </si>
  <si>
    <t>Mã XIII.1.1 phụ lục 02</t>
  </si>
  <si>
    <t>Tre đk 7cm</t>
  </si>
  <si>
    <t>Mã X.3 Phụ lục 02</t>
  </si>
  <si>
    <t>Chuồng bò (2,5x3)m, bán kiên cố, tường cao 1m, nền xi măng, cột kèo đòn tay gỗ, mái fibro</t>
  </si>
  <si>
    <t>Nhà vệ sinh (3 x 2)m nền xi măng, cột đòn tay gỗ, mái fibro</t>
  </si>
  <si>
    <t>Mã VII.1.1 Phụ lục 02</t>
  </si>
  <si>
    <t>Mã I.5 phụ lục 01</t>
  </si>
  <si>
    <t xml:space="preserve">Lê Thị Mùng </t>
  </si>
  <si>
    <t>Bồi thường, hỗ trợ tài sản gắn liền với đất cho các hộ gia đình, cá nhân khi nhà nước thu hồi đất để thực hiện dự án: Khu bảo tồn làng văn hóa truyền thống dân tộc Cơ Tu</t>
  </si>
  <si>
    <t>Đất rừng sản xuất, vị trí 1,miền núi</t>
  </si>
  <si>
    <t>(Kèm theo Thông báo số: 49/PTQĐ, ngày 03/ 3/2023của Trung tâm phát triển quỹ đất)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</si>
</sst>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0.0"/>
    <numFmt numFmtId="166" formatCode="0.0000"/>
    <numFmt numFmtId="167" formatCode="#,##0.0"/>
    <numFmt numFmtId="168" formatCode="0.000"/>
    <numFmt numFmtId="169" formatCode="0.00000"/>
    <numFmt numFmtId="170" formatCode="0.000000"/>
    <numFmt numFmtId="171" formatCode="0.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,##0.000"/>
    <numFmt numFmtId="178" formatCode="#,##0.0000"/>
    <numFmt numFmtId="179" formatCode="#,##0.00000"/>
    <numFmt numFmtId="180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167" fontId="23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7" fontId="17" fillId="0" borderId="0" xfId="0" applyNumberFormat="1" applyFont="1" applyAlignment="1">
      <alignment/>
    </xf>
    <xf numFmtId="167" fontId="23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27" fillId="24" borderId="0" xfId="60" applyFont="1" applyFill="1" applyAlignment="1">
      <alignment horizontal="center" vertical="center" wrapText="1"/>
      <protection/>
    </xf>
    <xf numFmtId="0" fontId="28" fillId="24" borderId="0" xfId="60" applyFont="1" applyFill="1" applyAlignment="1">
      <alignment vertical="center" wrapText="1"/>
      <protection/>
    </xf>
    <xf numFmtId="0" fontId="28" fillId="24" borderId="0" xfId="60" applyFont="1" applyFill="1" applyAlignment="1">
      <alignment horizontal="center" vertical="center" wrapText="1"/>
      <protection/>
    </xf>
    <xf numFmtId="180" fontId="28" fillId="24" borderId="0" xfId="42" applyNumberFormat="1" applyFont="1" applyFill="1" applyAlignment="1">
      <alignment horizontal="right" vertical="center" wrapText="1"/>
    </xf>
    <xf numFmtId="167" fontId="28" fillId="24" borderId="0" xfId="60" applyNumberFormat="1" applyFont="1" applyFill="1" applyAlignment="1">
      <alignment horizontal="center" vertical="center" wrapText="1"/>
      <protection/>
    </xf>
    <xf numFmtId="0" fontId="30" fillId="24" borderId="10" xfId="60" applyFont="1" applyFill="1" applyBorder="1" applyAlignment="1">
      <alignment vertical="center" wrapText="1"/>
      <protection/>
    </xf>
    <xf numFmtId="180" fontId="30" fillId="24" borderId="10" xfId="42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7" fillId="0" borderId="11" xfId="59" applyFont="1" applyFill="1" applyBorder="1" applyAlignment="1">
      <alignment vertical="center" wrapText="1"/>
      <protection/>
    </xf>
    <xf numFmtId="3" fontId="6" fillId="24" borderId="0" xfId="0" applyNumberFormat="1" applyFont="1" applyFill="1" applyAlignment="1">
      <alignment/>
    </xf>
    <xf numFmtId="3" fontId="30" fillId="24" borderId="10" xfId="60" applyNumberFormat="1" applyFont="1" applyFill="1" applyBorder="1" applyAlignment="1">
      <alignment vertical="center" wrapText="1"/>
      <protection/>
    </xf>
    <xf numFmtId="0" fontId="17" fillId="25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167" fontId="23" fillId="0" borderId="11" xfId="42" applyNumberFormat="1" applyFont="1" applyFill="1" applyBorder="1" applyAlignment="1">
      <alignment horizontal="center" vertical="center" wrapText="1"/>
    </xf>
    <xf numFmtId="3" fontId="23" fillId="0" borderId="11" xfId="42" applyNumberFormat="1" applyFont="1" applyFill="1" applyBorder="1" applyAlignment="1">
      <alignment horizontal="center" vertical="center" wrapText="1"/>
    </xf>
    <xf numFmtId="4" fontId="23" fillId="0" borderId="11" xfId="60" applyNumberFormat="1" applyFont="1" applyFill="1" applyBorder="1" applyAlignment="1">
      <alignment horizontal="center" vertical="center" wrapText="1"/>
      <protection/>
    </xf>
    <xf numFmtId="4" fontId="31" fillId="0" borderId="11" xfId="60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167" fontId="23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165" fontId="23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67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2" fontId="17" fillId="0" borderId="11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67" fontId="23" fillId="0" borderId="0" xfId="0" applyNumberFormat="1" applyFont="1" applyFill="1" applyAlignment="1">
      <alignment vertical="center"/>
    </xf>
    <xf numFmtId="168" fontId="17" fillId="0" borderId="11" xfId="0" applyNumberFormat="1" applyFont="1" applyFill="1" applyBorder="1" applyAlignment="1">
      <alignment vertical="center"/>
    </xf>
    <xf numFmtId="178" fontId="17" fillId="0" borderId="11" xfId="0" applyNumberFormat="1" applyFont="1" applyFill="1" applyBorder="1" applyAlignment="1">
      <alignment vertical="center"/>
    </xf>
    <xf numFmtId="177" fontId="17" fillId="0" borderId="1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167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167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 wrapText="1"/>
    </xf>
    <xf numFmtId="0" fontId="33" fillId="24" borderId="10" xfId="60" applyFont="1" applyFill="1" applyBorder="1" applyAlignment="1">
      <alignment horizontal="center" vertical="center" wrapText="1"/>
      <protection/>
    </xf>
    <xf numFmtId="0" fontId="31" fillId="0" borderId="11" xfId="59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8" fillId="25" borderId="1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4" fontId="23" fillId="0" borderId="11" xfId="60" applyNumberFormat="1" applyFont="1" applyFill="1" applyBorder="1" applyAlignment="1">
      <alignment horizontal="center" vertical="center" wrapText="1"/>
      <protection/>
    </xf>
    <xf numFmtId="0" fontId="29" fillId="24" borderId="0" xfId="60" applyFont="1" applyFill="1" applyBorder="1" applyAlignment="1">
      <alignment horizontal="center" vertical="center" wrapText="1"/>
      <protection/>
    </xf>
    <xf numFmtId="0" fontId="26" fillId="24" borderId="0" xfId="60" applyFont="1" applyFill="1" applyBorder="1" applyAlignment="1">
      <alignment horizontal="center" vertical="center" wrapText="1"/>
      <protection/>
    </xf>
    <xf numFmtId="0" fontId="24" fillId="24" borderId="0" xfId="60" applyFont="1" applyFill="1" applyBorder="1" applyAlignment="1">
      <alignment horizontal="center" vertical="center" wrapText="1"/>
      <protection/>
    </xf>
    <xf numFmtId="178" fontId="24" fillId="24" borderId="0" xfId="60" applyNumberFormat="1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5" fillId="24" borderId="0" xfId="60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_Tong hop 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19050</xdr:rowOff>
    </xdr:from>
    <xdr:to>
      <xdr:col>1</xdr:col>
      <xdr:colOff>1524000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638175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</xdr:row>
      <xdr:rowOff>38100</xdr:rowOff>
    </xdr:from>
    <xdr:to>
      <xdr:col>7</xdr:col>
      <xdr:colOff>485775</xdr:colOff>
      <xdr:row>2</xdr:row>
      <xdr:rowOff>38100</xdr:rowOff>
    </xdr:to>
    <xdr:sp>
      <xdr:nvSpPr>
        <xdr:cNvPr id="2" name="Line 397"/>
        <xdr:cNvSpPr>
          <a:spLocks/>
        </xdr:cNvSpPr>
      </xdr:nvSpPr>
      <xdr:spPr>
        <a:xfrm>
          <a:off x="3571875" y="4667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19050</xdr:rowOff>
    </xdr:from>
    <xdr:to>
      <xdr:col>5</xdr:col>
      <xdr:colOff>190500</xdr:colOff>
      <xdr:row>6</xdr:row>
      <xdr:rowOff>19050</xdr:rowOff>
    </xdr:to>
    <xdr:sp>
      <xdr:nvSpPr>
        <xdr:cNvPr id="3" name="Line 397"/>
        <xdr:cNvSpPr>
          <a:spLocks/>
        </xdr:cNvSpPr>
      </xdr:nvSpPr>
      <xdr:spPr>
        <a:xfrm>
          <a:off x="2257425" y="17430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4"/>
  <sheetViews>
    <sheetView tabSelected="1" zoomScale="90" zoomScaleNormal="90" zoomScalePageLayoutView="0" workbookViewId="0" topLeftCell="A1">
      <selection activeCell="K5" sqref="K5"/>
    </sheetView>
  </sheetViews>
  <sheetFormatPr defaultColWidth="9.140625" defaultRowHeight="12.75"/>
  <cols>
    <col min="1" max="1" width="5.140625" style="5" bestFit="1" customWidth="1"/>
    <col min="2" max="2" width="25.140625" style="28" customWidth="1"/>
    <col min="3" max="3" width="5.57421875" style="5" customWidth="1"/>
    <col min="4" max="4" width="9.57421875" style="9" customWidth="1"/>
    <col min="5" max="5" width="12.8515625" style="12" customWidth="1"/>
    <col min="6" max="6" width="5.8515625" style="1" customWidth="1"/>
    <col min="7" max="7" width="7.28125" style="1" customWidth="1"/>
    <col min="8" max="8" width="15.421875" style="12" customWidth="1"/>
    <col min="9" max="9" width="10.421875" style="78" customWidth="1"/>
    <col min="10" max="10" width="16.7109375" style="1" customWidth="1"/>
    <col min="11" max="11" width="21.57421875" style="1" customWidth="1"/>
    <col min="12" max="12" width="17.8515625" style="1" customWidth="1"/>
    <col min="13" max="16384" width="9.140625" style="1" customWidth="1"/>
  </cols>
  <sheetData>
    <row r="1" spans="1:14" s="18" customFormat="1" ht="16.5">
      <c r="A1" s="93" t="s">
        <v>0</v>
      </c>
      <c r="B1" s="93"/>
      <c r="C1" s="93"/>
      <c r="D1" s="87" t="s">
        <v>1</v>
      </c>
      <c r="E1" s="87"/>
      <c r="F1" s="87"/>
      <c r="G1" s="87"/>
      <c r="H1" s="87"/>
      <c r="I1" s="87"/>
      <c r="J1" s="16"/>
      <c r="K1" s="17"/>
      <c r="L1" s="16"/>
      <c r="M1" s="16"/>
      <c r="N1" s="16"/>
    </row>
    <row r="2" spans="1:14" s="18" customFormat="1" ht="17.25">
      <c r="A2" s="87" t="s">
        <v>35</v>
      </c>
      <c r="B2" s="87"/>
      <c r="C2" s="87"/>
      <c r="D2" s="88" t="s">
        <v>29</v>
      </c>
      <c r="E2" s="88"/>
      <c r="F2" s="88"/>
      <c r="G2" s="88"/>
      <c r="H2" s="88"/>
      <c r="I2" s="88"/>
      <c r="J2" s="16"/>
      <c r="K2" s="17"/>
      <c r="L2" s="16"/>
      <c r="M2" s="16"/>
      <c r="N2" s="16"/>
    </row>
    <row r="3" spans="1:14" s="18" customFormat="1" ht="24.75" customHeight="1">
      <c r="A3" s="19"/>
      <c r="B3" s="20"/>
      <c r="C3" s="21"/>
      <c r="D3" s="22"/>
      <c r="E3" s="20"/>
      <c r="F3" s="23"/>
      <c r="G3" s="23"/>
      <c r="H3" s="31"/>
      <c r="I3" s="64"/>
      <c r="J3" s="16"/>
      <c r="K3" s="17"/>
      <c r="L3" s="16"/>
      <c r="M3" s="16"/>
      <c r="N3" s="16"/>
    </row>
    <row r="4" spans="1:14" s="18" customFormat="1" ht="17.25">
      <c r="A4" s="88" t="s">
        <v>30</v>
      </c>
      <c r="B4" s="88"/>
      <c r="C4" s="88"/>
      <c r="D4" s="89"/>
      <c r="E4" s="88"/>
      <c r="F4" s="88"/>
      <c r="G4" s="88"/>
      <c r="H4" s="88"/>
      <c r="I4" s="88"/>
      <c r="J4" s="16"/>
      <c r="K4" s="17"/>
      <c r="L4" s="16"/>
      <c r="M4" s="16"/>
      <c r="N4" s="16"/>
    </row>
    <row r="5" spans="1:14" s="18" customFormat="1" ht="42" customHeight="1">
      <c r="A5" s="88" t="s">
        <v>162</v>
      </c>
      <c r="B5" s="88"/>
      <c r="C5" s="88"/>
      <c r="D5" s="89"/>
      <c r="E5" s="88"/>
      <c r="F5" s="88"/>
      <c r="G5" s="88"/>
      <c r="H5" s="88"/>
      <c r="I5" s="88"/>
      <c r="J5" s="16"/>
      <c r="K5" s="17"/>
      <c r="L5" s="16"/>
      <c r="M5" s="16"/>
      <c r="N5" s="16"/>
    </row>
    <row r="6" spans="1:14" s="18" customFormat="1" ht="18">
      <c r="A6" s="86" t="s">
        <v>164</v>
      </c>
      <c r="B6" s="86"/>
      <c r="C6" s="86"/>
      <c r="D6" s="86"/>
      <c r="E6" s="86"/>
      <c r="F6" s="86"/>
      <c r="G6" s="86"/>
      <c r="H6" s="86"/>
      <c r="I6" s="86"/>
      <c r="J6" s="16"/>
      <c r="K6" s="17"/>
      <c r="L6" s="16"/>
      <c r="M6" s="16"/>
      <c r="N6" s="16"/>
    </row>
    <row r="7" spans="1:14" s="18" customFormat="1" ht="15">
      <c r="A7" s="24"/>
      <c r="B7" s="24"/>
      <c r="C7" s="24"/>
      <c r="D7" s="25"/>
      <c r="E7" s="24"/>
      <c r="F7" s="24"/>
      <c r="G7" s="24"/>
      <c r="H7" s="32"/>
      <c r="I7" s="65"/>
      <c r="J7" s="16"/>
      <c r="K7" s="17"/>
      <c r="L7" s="16"/>
      <c r="M7" s="16"/>
      <c r="N7" s="16"/>
    </row>
    <row r="8" spans="1:10" ht="27.75" customHeight="1">
      <c r="A8" s="85" t="s">
        <v>2</v>
      </c>
      <c r="B8" s="85" t="s">
        <v>32</v>
      </c>
      <c r="C8" s="85" t="s">
        <v>3</v>
      </c>
      <c r="D8" s="85" t="s">
        <v>4</v>
      </c>
      <c r="E8" s="85"/>
      <c r="F8" s="85"/>
      <c r="G8" s="85"/>
      <c r="H8" s="85"/>
      <c r="I8" s="66" t="s">
        <v>5</v>
      </c>
      <c r="J8" s="34"/>
    </row>
    <row r="9" spans="1:10" ht="99" customHeight="1">
      <c r="A9" s="85"/>
      <c r="B9" s="85"/>
      <c r="C9" s="85"/>
      <c r="D9" s="35" t="s">
        <v>6</v>
      </c>
      <c r="E9" s="36" t="s">
        <v>7</v>
      </c>
      <c r="F9" s="37" t="s">
        <v>8</v>
      </c>
      <c r="G9" s="38" t="s">
        <v>101</v>
      </c>
      <c r="H9" s="36" t="s">
        <v>9</v>
      </c>
      <c r="I9" s="66"/>
      <c r="J9" s="34"/>
    </row>
    <row r="10" spans="1:10" s="8" customFormat="1" ht="30.75">
      <c r="A10" s="39">
        <v>1</v>
      </c>
      <c r="B10" s="40" t="s">
        <v>145</v>
      </c>
      <c r="C10" s="41"/>
      <c r="D10" s="42"/>
      <c r="E10" s="43"/>
      <c r="F10" s="44"/>
      <c r="G10" s="44"/>
      <c r="H10" s="43">
        <f>ROUND(SUM(H11:H14),-3)</f>
        <v>179903000</v>
      </c>
      <c r="I10" s="67"/>
      <c r="J10" s="46"/>
    </row>
    <row r="11" spans="1:10" s="8" customFormat="1" ht="30.75">
      <c r="A11" s="39"/>
      <c r="B11" s="50" t="s">
        <v>74</v>
      </c>
      <c r="C11" s="41" t="s">
        <v>14</v>
      </c>
      <c r="D11" s="47">
        <f>1895.8+163.8</f>
        <v>2059.6</v>
      </c>
      <c r="E11" s="48">
        <v>20400</v>
      </c>
      <c r="F11" s="49">
        <v>1</v>
      </c>
      <c r="G11" s="49"/>
      <c r="H11" s="48">
        <f>D11*E11*F11</f>
        <v>42015840</v>
      </c>
      <c r="I11" s="68" t="s">
        <v>75</v>
      </c>
      <c r="J11" s="46"/>
    </row>
    <row r="12" spans="1:10" s="8" customFormat="1" ht="135.75" customHeight="1">
      <c r="A12" s="39"/>
      <c r="B12" s="50" t="s">
        <v>77</v>
      </c>
      <c r="C12" s="41" t="s">
        <v>14</v>
      </c>
      <c r="D12" s="47">
        <f>D11</f>
        <v>2059.6</v>
      </c>
      <c r="E12" s="48">
        <f>E11</f>
        <v>20400</v>
      </c>
      <c r="F12" s="49">
        <v>2</v>
      </c>
      <c r="G12" s="49"/>
      <c r="H12" s="48">
        <f>D12*E12*F12</f>
        <v>84031680</v>
      </c>
      <c r="I12" s="69"/>
      <c r="J12" s="46"/>
    </row>
    <row r="13" spans="1:10" s="7" customFormat="1" ht="15">
      <c r="A13" s="41"/>
      <c r="B13" s="50" t="s">
        <v>34</v>
      </c>
      <c r="C13" s="41" t="s">
        <v>11</v>
      </c>
      <c r="D13" s="48">
        <v>1500</v>
      </c>
      <c r="E13" s="48">
        <v>35860</v>
      </c>
      <c r="F13" s="51">
        <v>1</v>
      </c>
      <c r="G13" s="51"/>
      <c r="H13" s="48">
        <f>D13*E13*F13</f>
        <v>53790000</v>
      </c>
      <c r="I13" s="68"/>
      <c r="J13" s="52"/>
    </row>
    <row r="14" spans="1:10" s="7" customFormat="1" ht="15">
      <c r="A14" s="41"/>
      <c r="B14" s="50" t="s">
        <v>155</v>
      </c>
      <c r="C14" s="41" t="s">
        <v>11</v>
      </c>
      <c r="D14" s="47">
        <v>8</v>
      </c>
      <c r="E14" s="48">
        <v>8200</v>
      </c>
      <c r="F14" s="51">
        <v>1</v>
      </c>
      <c r="G14" s="51"/>
      <c r="H14" s="48">
        <f>D14*E14*F14</f>
        <v>65600</v>
      </c>
      <c r="I14" s="70"/>
      <c r="J14" s="53"/>
    </row>
    <row r="15" spans="1:10" s="8" customFormat="1" ht="30.75">
      <c r="A15" s="39">
        <v>2</v>
      </c>
      <c r="B15" s="40" t="s">
        <v>130</v>
      </c>
      <c r="C15" s="41"/>
      <c r="D15" s="42"/>
      <c r="E15" s="43"/>
      <c r="F15" s="44"/>
      <c r="G15" s="44"/>
      <c r="H15" s="43">
        <f>ROUND(SUM(H16:H22),-3)</f>
        <v>112686000</v>
      </c>
      <c r="I15" s="67"/>
      <c r="J15" s="46"/>
    </row>
    <row r="16" spans="1:10" s="8" customFormat="1" ht="30.75">
      <c r="A16" s="39"/>
      <c r="B16" s="50" t="s">
        <v>74</v>
      </c>
      <c r="C16" s="41"/>
      <c r="D16" s="47">
        <f>232.6+663.5</f>
        <v>896.1</v>
      </c>
      <c r="E16" s="48">
        <v>20400</v>
      </c>
      <c r="F16" s="49">
        <v>1</v>
      </c>
      <c r="G16" s="49"/>
      <c r="H16" s="48">
        <f>D16*E16*F16</f>
        <v>18280440</v>
      </c>
      <c r="I16" s="71" t="s">
        <v>76</v>
      </c>
      <c r="J16" s="54"/>
    </row>
    <row r="17" spans="1:10" s="8" customFormat="1" ht="144" customHeight="1">
      <c r="A17" s="39"/>
      <c r="B17" s="50" t="s">
        <v>77</v>
      </c>
      <c r="C17" s="41"/>
      <c r="D17" s="47">
        <f>D16</f>
        <v>896.1</v>
      </c>
      <c r="E17" s="48">
        <f>E16</f>
        <v>20400</v>
      </c>
      <c r="F17" s="49">
        <v>2</v>
      </c>
      <c r="G17" s="49"/>
      <c r="H17" s="48">
        <f>D17*E17*F17</f>
        <v>36560880</v>
      </c>
      <c r="I17" s="67"/>
      <c r="J17" s="46"/>
    </row>
    <row r="18" spans="1:10" s="7" customFormat="1" ht="30.75">
      <c r="A18" s="41"/>
      <c r="B18" s="50" t="s">
        <v>97</v>
      </c>
      <c r="C18" s="41" t="s">
        <v>28</v>
      </c>
      <c r="D18" s="47">
        <f>232.6+663.5</f>
        <v>896.1</v>
      </c>
      <c r="E18" s="48">
        <v>43000</v>
      </c>
      <c r="F18" s="51">
        <v>1.15</v>
      </c>
      <c r="G18" s="55">
        <v>1.148</v>
      </c>
      <c r="H18" s="48">
        <f>D18*E18*F18*G18</f>
        <v>50870342.45999999</v>
      </c>
      <c r="I18" s="71" t="s">
        <v>36</v>
      </c>
      <c r="J18" s="53"/>
    </row>
    <row r="19" spans="1:10" s="7" customFormat="1" ht="30.75">
      <c r="A19" s="41"/>
      <c r="B19" s="50" t="s">
        <v>108</v>
      </c>
      <c r="C19" s="41" t="s">
        <v>14</v>
      </c>
      <c r="D19" s="47">
        <f>232.6+663.5</f>
        <v>896.1</v>
      </c>
      <c r="E19" s="48">
        <v>5521</v>
      </c>
      <c r="F19" s="51">
        <v>1</v>
      </c>
      <c r="G19" s="51"/>
      <c r="H19" s="48">
        <f>D19*E19*F19</f>
        <v>4947368.100000001</v>
      </c>
      <c r="I19" s="71"/>
      <c r="J19" s="53"/>
    </row>
    <row r="20" spans="1:10" s="7" customFormat="1" ht="15">
      <c r="A20" s="41"/>
      <c r="B20" s="50" t="s">
        <v>90</v>
      </c>
      <c r="C20" s="41" t="s">
        <v>11</v>
      </c>
      <c r="D20" s="47">
        <v>30</v>
      </c>
      <c r="E20" s="48">
        <v>8200</v>
      </c>
      <c r="F20" s="51">
        <v>1</v>
      </c>
      <c r="G20" s="51"/>
      <c r="H20" s="48">
        <f>D20*E20*F20</f>
        <v>246000</v>
      </c>
      <c r="I20" s="71"/>
      <c r="J20" s="53"/>
    </row>
    <row r="21" spans="1:10" s="7" customFormat="1" ht="15">
      <c r="A21" s="41"/>
      <c r="B21" s="50" t="s">
        <v>37</v>
      </c>
      <c r="C21" s="41" t="s">
        <v>11</v>
      </c>
      <c r="D21" s="48">
        <v>4</v>
      </c>
      <c r="E21" s="48">
        <v>178940</v>
      </c>
      <c r="F21" s="51">
        <v>1</v>
      </c>
      <c r="G21" s="51"/>
      <c r="H21" s="48">
        <f>D21*E21*F21</f>
        <v>715760</v>
      </c>
      <c r="I21" s="71"/>
      <c r="J21" s="53"/>
    </row>
    <row r="22" spans="1:10" s="7" customFormat="1" ht="15">
      <c r="A22" s="41"/>
      <c r="B22" s="50" t="s">
        <v>27</v>
      </c>
      <c r="C22" s="41" t="s">
        <v>38</v>
      </c>
      <c r="D22" s="47">
        <v>20</v>
      </c>
      <c r="E22" s="48">
        <v>53260</v>
      </c>
      <c r="F22" s="51">
        <v>1</v>
      </c>
      <c r="G22" s="51"/>
      <c r="H22" s="48">
        <f>D22*E22*F22</f>
        <v>1065200</v>
      </c>
      <c r="I22" s="71"/>
      <c r="J22" s="53"/>
    </row>
    <row r="23" spans="1:10" s="8" customFormat="1" ht="30.75">
      <c r="A23" s="39">
        <v>3</v>
      </c>
      <c r="B23" s="40" t="s">
        <v>128</v>
      </c>
      <c r="C23" s="41"/>
      <c r="D23" s="42"/>
      <c r="E23" s="43"/>
      <c r="F23" s="44"/>
      <c r="G23" s="44"/>
      <c r="H23" s="43">
        <f>ROUND(SUM(H24:H47),-3)</f>
        <v>549354000</v>
      </c>
      <c r="I23" s="67"/>
      <c r="J23" s="46"/>
    </row>
    <row r="24" spans="1:10" s="8" customFormat="1" ht="15">
      <c r="A24" s="39"/>
      <c r="B24" s="50" t="s">
        <v>78</v>
      </c>
      <c r="C24" s="41" t="s">
        <v>14</v>
      </c>
      <c r="D24" s="47">
        <v>498.5</v>
      </c>
      <c r="E24" s="48">
        <v>25200</v>
      </c>
      <c r="F24" s="49">
        <v>1</v>
      </c>
      <c r="G24" s="49"/>
      <c r="H24" s="48">
        <f>D24*E24*F24</f>
        <v>12562200</v>
      </c>
      <c r="I24" s="71" t="s">
        <v>20</v>
      </c>
      <c r="J24" s="46"/>
    </row>
    <row r="25" spans="1:10" s="8" customFormat="1" ht="93">
      <c r="A25" s="39"/>
      <c r="B25" s="50" t="s">
        <v>95</v>
      </c>
      <c r="C25" s="41" t="s">
        <v>14</v>
      </c>
      <c r="D25" s="47">
        <v>498.5</v>
      </c>
      <c r="E25" s="48">
        <v>60000</v>
      </c>
      <c r="F25" s="49">
        <v>0.5</v>
      </c>
      <c r="G25" s="49"/>
      <c r="H25" s="48">
        <f aca="true" t="shared" si="0" ref="H25:H46">D25*E25*F25</f>
        <v>14955000</v>
      </c>
      <c r="I25" s="67"/>
      <c r="J25" s="46"/>
    </row>
    <row r="26" spans="1:10" s="8" customFormat="1" ht="30.75">
      <c r="A26" s="39"/>
      <c r="B26" s="50" t="s">
        <v>74</v>
      </c>
      <c r="C26" s="41" t="s">
        <v>14</v>
      </c>
      <c r="D26" s="47">
        <v>569.7</v>
      </c>
      <c r="E26" s="48">
        <v>20400</v>
      </c>
      <c r="F26" s="49">
        <v>1</v>
      </c>
      <c r="G26" s="49"/>
      <c r="H26" s="48">
        <f t="shared" si="0"/>
        <v>11621880</v>
      </c>
      <c r="I26" s="90" t="s">
        <v>79</v>
      </c>
      <c r="J26" s="46"/>
    </row>
    <row r="27" spans="1:10" s="8" customFormat="1" ht="155.25" customHeight="1">
      <c r="A27" s="39"/>
      <c r="B27" s="50" t="s">
        <v>77</v>
      </c>
      <c r="C27" s="41" t="s">
        <v>14</v>
      </c>
      <c r="D27" s="47">
        <v>569.7</v>
      </c>
      <c r="E27" s="48">
        <f>E26</f>
        <v>20400</v>
      </c>
      <c r="F27" s="49">
        <v>2</v>
      </c>
      <c r="G27" s="49"/>
      <c r="H27" s="48">
        <f t="shared" si="0"/>
        <v>23243760</v>
      </c>
      <c r="I27" s="91"/>
      <c r="J27" s="46"/>
    </row>
    <row r="28" spans="1:10" s="8" customFormat="1" ht="15">
      <c r="A28" s="39"/>
      <c r="B28" s="50" t="s">
        <v>98</v>
      </c>
      <c r="C28" s="41" t="s">
        <v>28</v>
      </c>
      <c r="D28" s="47">
        <f>649.7*1.5</f>
        <v>974.5500000000001</v>
      </c>
      <c r="E28" s="48">
        <v>43000</v>
      </c>
      <c r="F28" s="51">
        <v>1.15</v>
      </c>
      <c r="G28" s="55">
        <v>1.148</v>
      </c>
      <c r="H28" s="48">
        <f>D28*E28*F28*G28</f>
        <v>55323839.129999995</v>
      </c>
      <c r="I28" s="72"/>
      <c r="J28" s="46"/>
    </row>
    <row r="29" spans="1:10" s="8" customFormat="1" ht="30.75">
      <c r="A29" s="39"/>
      <c r="B29" s="50" t="s">
        <v>84</v>
      </c>
      <c r="C29" s="41" t="s">
        <v>14</v>
      </c>
      <c r="D29" s="47">
        <v>5717.5</v>
      </c>
      <c r="E29" s="48">
        <v>25200</v>
      </c>
      <c r="F29" s="49">
        <v>1</v>
      </c>
      <c r="G29" s="49"/>
      <c r="H29" s="48">
        <f t="shared" si="0"/>
        <v>144081000</v>
      </c>
      <c r="I29" s="90" t="s">
        <v>80</v>
      </c>
      <c r="J29" s="46"/>
    </row>
    <row r="30" spans="1:10" s="8" customFormat="1" ht="130.5" customHeight="1">
      <c r="A30" s="39"/>
      <c r="B30" s="50" t="s">
        <v>85</v>
      </c>
      <c r="C30" s="41" t="s">
        <v>14</v>
      </c>
      <c r="D30" s="47">
        <v>5717.5</v>
      </c>
      <c r="E30" s="48">
        <v>25200</v>
      </c>
      <c r="F30" s="49">
        <v>1.5</v>
      </c>
      <c r="G30" s="49"/>
      <c r="H30" s="48">
        <f t="shared" si="0"/>
        <v>216121500</v>
      </c>
      <c r="I30" s="94"/>
      <c r="J30" s="46"/>
    </row>
    <row r="31" spans="1:10" s="8" customFormat="1" ht="15">
      <c r="A31" s="39"/>
      <c r="B31" s="50" t="s">
        <v>34</v>
      </c>
      <c r="C31" s="41" t="s">
        <v>81</v>
      </c>
      <c r="D31" s="56">
        <f>5717.5/10000</f>
        <v>0.57175</v>
      </c>
      <c r="E31" s="48">
        <v>49314130</v>
      </c>
      <c r="F31" s="51">
        <v>1</v>
      </c>
      <c r="G31" s="44"/>
      <c r="H31" s="48">
        <f t="shared" si="0"/>
        <v>28195353.8275</v>
      </c>
      <c r="I31" s="91"/>
      <c r="J31" s="46"/>
    </row>
    <row r="32" spans="1:10" s="8" customFormat="1" ht="30.75">
      <c r="A32" s="39"/>
      <c r="B32" s="50" t="s">
        <v>86</v>
      </c>
      <c r="C32" s="41"/>
      <c r="D32" s="47">
        <v>316.4</v>
      </c>
      <c r="E32" s="48">
        <v>23100</v>
      </c>
      <c r="F32" s="49">
        <v>1</v>
      </c>
      <c r="G32" s="49"/>
      <c r="H32" s="48">
        <f t="shared" si="0"/>
        <v>7308839.999999999</v>
      </c>
      <c r="I32" s="68" t="s">
        <v>82</v>
      </c>
      <c r="J32" s="46"/>
    </row>
    <row r="33" spans="1:10" s="8" customFormat="1" ht="156">
      <c r="A33" s="39"/>
      <c r="B33" s="30" t="s">
        <v>87</v>
      </c>
      <c r="C33" s="41" t="s">
        <v>14</v>
      </c>
      <c r="D33" s="47">
        <v>316.4</v>
      </c>
      <c r="E33" s="48">
        <v>23100</v>
      </c>
      <c r="F33" s="49">
        <v>2</v>
      </c>
      <c r="G33" s="49"/>
      <c r="H33" s="48">
        <f t="shared" si="0"/>
        <v>14617679.999999998</v>
      </c>
      <c r="I33" s="73"/>
      <c r="J33" s="46"/>
    </row>
    <row r="34" spans="1:10" s="8" customFormat="1" ht="15">
      <c r="A34" s="39"/>
      <c r="B34" s="40" t="s">
        <v>83</v>
      </c>
      <c r="C34" s="41" t="s">
        <v>14</v>
      </c>
      <c r="D34" s="47">
        <v>316.4</v>
      </c>
      <c r="E34" s="48">
        <v>3300</v>
      </c>
      <c r="F34" s="51">
        <v>1</v>
      </c>
      <c r="G34" s="51"/>
      <c r="H34" s="48">
        <f t="shared" si="0"/>
        <v>1044119.9999999999</v>
      </c>
      <c r="I34" s="71" t="s">
        <v>129</v>
      </c>
      <c r="J34" s="46"/>
    </row>
    <row r="35" spans="1:10" s="7" customFormat="1" ht="15">
      <c r="A35" s="41"/>
      <c r="B35" s="50" t="s">
        <v>22</v>
      </c>
      <c r="C35" s="41" t="s">
        <v>11</v>
      </c>
      <c r="D35" s="47">
        <v>20</v>
      </c>
      <c r="E35" s="48">
        <v>26730</v>
      </c>
      <c r="F35" s="51">
        <v>1</v>
      </c>
      <c r="G35" s="51"/>
      <c r="H35" s="48">
        <f t="shared" si="0"/>
        <v>534600</v>
      </c>
      <c r="I35" s="71"/>
      <c r="J35" s="53"/>
    </row>
    <row r="36" spans="1:10" s="7" customFormat="1" ht="15">
      <c r="A36" s="41"/>
      <c r="B36" s="50" t="s">
        <v>25</v>
      </c>
      <c r="C36" s="41" t="s">
        <v>11</v>
      </c>
      <c r="D36" s="47">
        <v>30</v>
      </c>
      <c r="E36" s="48">
        <v>7030</v>
      </c>
      <c r="F36" s="51">
        <v>1</v>
      </c>
      <c r="G36" s="51"/>
      <c r="H36" s="48">
        <f t="shared" si="0"/>
        <v>210900</v>
      </c>
      <c r="I36" s="71"/>
      <c r="J36" s="53"/>
    </row>
    <row r="37" spans="1:10" s="7" customFormat="1" ht="15">
      <c r="A37" s="41"/>
      <c r="B37" s="50" t="s">
        <v>39</v>
      </c>
      <c r="C37" s="41" t="s">
        <v>14</v>
      </c>
      <c r="D37" s="47">
        <v>24</v>
      </c>
      <c r="E37" s="48">
        <v>2810</v>
      </c>
      <c r="F37" s="51">
        <v>1</v>
      </c>
      <c r="G37" s="51"/>
      <c r="H37" s="48">
        <f t="shared" si="0"/>
        <v>67440</v>
      </c>
      <c r="I37" s="71"/>
      <c r="J37" s="53"/>
    </row>
    <row r="38" spans="1:10" s="7" customFormat="1" ht="15">
      <c r="A38" s="41"/>
      <c r="B38" s="50" t="s">
        <v>27</v>
      </c>
      <c r="C38" s="41" t="s">
        <v>38</v>
      </c>
      <c r="D38" s="47">
        <v>30</v>
      </c>
      <c r="E38" s="48">
        <v>53260</v>
      </c>
      <c r="F38" s="51">
        <v>1</v>
      </c>
      <c r="G38" s="51"/>
      <c r="H38" s="48">
        <f t="shared" si="0"/>
        <v>1597800</v>
      </c>
      <c r="I38" s="71"/>
      <c r="J38" s="53"/>
    </row>
    <row r="39" spans="1:10" s="7" customFormat="1" ht="15">
      <c r="A39" s="41"/>
      <c r="B39" s="50" t="s">
        <v>40</v>
      </c>
      <c r="C39" s="41" t="s">
        <v>11</v>
      </c>
      <c r="D39" s="47">
        <v>4</v>
      </c>
      <c r="E39" s="48">
        <v>412190</v>
      </c>
      <c r="F39" s="51">
        <v>1</v>
      </c>
      <c r="G39" s="51"/>
      <c r="H39" s="48">
        <f t="shared" si="0"/>
        <v>1648760</v>
      </c>
      <c r="I39" s="71"/>
      <c r="J39" s="53"/>
    </row>
    <row r="40" spans="1:10" s="7" customFormat="1" ht="15">
      <c r="A40" s="41"/>
      <c r="B40" s="50" t="s">
        <v>26</v>
      </c>
      <c r="C40" s="41" t="s">
        <v>11</v>
      </c>
      <c r="D40" s="47">
        <v>1</v>
      </c>
      <c r="E40" s="48">
        <v>307810</v>
      </c>
      <c r="F40" s="51">
        <v>1</v>
      </c>
      <c r="G40" s="51"/>
      <c r="H40" s="48">
        <f t="shared" si="0"/>
        <v>307810</v>
      </c>
      <c r="I40" s="71"/>
      <c r="J40" s="53"/>
    </row>
    <row r="41" spans="1:10" s="7" customFormat="1" ht="15">
      <c r="A41" s="41"/>
      <c r="B41" s="50" t="s">
        <v>93</v>
      </c>
      <c r="C41" s="41" t="s">
        <v>11</v>
      </c>
      <c r="D41" s="48">
        <v>5</v>
      </c>
      <c r="E41" s="48">
        <v>131010</v>
      </c>
      <c r="F41" s="51">
        <v>1</v>
      </c>
      <c r="G41" s="51"/>
      <c r="H41" s="48">
        <f t="shared" si="0"/>
        <v>655050</v>
      </c>
      <c r="I41" s="71"/>
      <c r="J41" s="53"/>
    </row>
    <row r="42" spans="1:10" s="7" customFormat="1" ht="15">
      <c r="A42" s="41"/>
      <c r="B42" s="50" t="s">
        <v>19</v>
      </c>
      <c r="C42" s="41" t="s">
        <v>14</v>
      </c>
      <c r="D42" s="47">
        <v>30</v>
      </c>
      <c r="E42" s="48">
        <v>1680</v>
      </c>
      <c r="F42" s="51">
        <v>1</v>
      </c>
      <c r="G42" s="51"/>
      <c r="H42" s="48">
        <f t="shared" si="0"/>
        <v>50400</v>
      </c>
      <c r="I42" s="71"/>
      <c r="J42" s="53"/>
    </row>
    <row r="43" spans="1:10" s="7" customFormat="1" ht="15">
      <c r="A43" s="41"/>
      <c r="B43" s="50" t="s">
        <v>41</v>
      </c>
      <c r="C43" s="41" t="s">
        <v>11</v>
      </c>
      <c r="D43" s="47">
        <v>2</v>
      </c>
      <c r="E43" s="48">
        <v>12780</v>
      </c>
      <c r="F43" s="51">
        <v>1</v>
      </c>
      <c r="G43" s="51"/>
      <c r="H43" s="48">
        <f t="shared" si="0"/>
        <v>25560</v>
      </c>
      <c r="I43" s="71"/>
      <c r="J43" s="53"/>
    </row>
    <row r="44" spans="1:10" s="7" customFormat="1" ht="15">
      <c r="A44" s="41"/>
      <c r="B44" s="50" t="s">
        <v>99</v>
      </c>
      <c r="C44" s="41" t="s">
        <v>11</v>
      </c>
      <c r="D44" s="47">
        <v>250</v>
      </c>
      <c r="E44" s="48">
        <v>18160</v>
      </c>
      <c r="F44" s="51">
        <v>1</v>
      </c>
      <c r="G44" s="51"/>
      <c r="H44" s="48">
        <f t="shared" si="0"/>
        <v>4540000</v>
      </c>
      <c r="I44" s="71"/>
      <c r="J44" s="53"/>
    </row>
    <row r="45" spans="1:10" s="7" customFormat="1" ht="15">
      <c r="A45" s="41"/>
      <c r="B45" s="50" t="s">
        <v>24</v>
      </c>
      <c r="C45" s="41" t="s">
        <v>11</v>
      </c>
      <c r="D45" s="47">
        <v>2</v>
      </c>
      <c r="E45" s="48">
        <v>288640</v>
      </c>
      <c r="F45" s="51">
        <v>1</v>
      </c>
      <c r="G45" s="51"/>
      <c r="H45" s="48">
        <f t="shared" si="0"/>
        <v>577280</v>
      </c>
      <c r="I45" s="71"/>
      <c r="J45" s="53"/>
    </row>
    <row r="46" spans="1:10" s="7" customFormat="1" ht="24" customHeight="1">
      <c r="A46" s="41"/>
      <c r="B46" s="50" t="s">
        <v>42</v>
      </c>
      <c r="C46" s="41" t="s">
        <v>11</v>
      </c>
      <c r="D46" s="47">
        <v>1</v>
      </c>
      <c r="E46" s="48">
        <v>335510</v>
      </c>
      <c r="F46" s="51">
        <v>1</v>
      </c>
      <c r="G46" s="51"/>
      <c r="H46" s="48">
        <f t="shared" si="0"/>
        <v>335510</v>
      </c>
      <c r="I46" s="71"/>
      <c r="J46" s="53"/>
    </row>
    <row r="47" spans="1:10" s="7" customFormat="1" ht="45" customHeight="1">
      <c r="A47" s="41"/>
      <c r="B47" s="50" t="s">
        <v>158</v>
      </c>
      <c r="C47" s="41" t="s">
        <v>14</v>
      </c>
      <c r="D47" s="47">
        <f>3*2</f>
        <v>6</v>
      </c>
      <c r="E47" s="48">
        <v>1228000</v>
      </c>
      <c r="F47" s="51">
        <v>1.15</v>
      </c>
      <c r="G47" s="55">
        <v>1.148</v>
      </c>
      <c r="H47" s="48">
        <f>D47*E47*F47*G47</f>
        <v>9727233.6</v>
      </c>
      <c r="I47" s="71" t="s">
        <v>160</v>
      </c>
      <c r="J47" s="53"/>
    </row>
    <row r="48" spans="1:10" s="7" customFormat="1" ht="49.5" customHeight="1">
      <c r="A48" s="39">
        <v>4</v>
      </c>
      <c r="B48" s="40" t="s">
        <v>134</v>
      </c>
      <c r="C48" s="41"/>
      <c r="D48" s="42"/>
      <c r="E48" s="43"/>
      <c r="F48" s="44"/>
      <c r="G48" s="44"/>
      <c r="H48" s="43">
        <f>ROUND(SUM(H49:H52),-3)</f>
        <v>291388000</v>
      </c>
      <c r="I48" s="71" t="s">
        <v>119</v>
      </c>
      <c r="J48" s="53"/>
    </row>
    <row r="49" spans="1:10" s="7" customFormat="1" ht="30.75">
      <c r="A49" s="41"/>
      <c r="B49" s="50" t="s">
        <v>84</v>
      </c>
      <c r="C49" s="41" t="s">
        <v>14</v>
      </c>
      <c r="D49" s="47">
        <f>2074.7+982.5</f>
        <v>3057.2</v>
      </c>
      <c r="E49" s="48">
        <v>25200</v>
      </c>
      <c r="F49" s="49">
        <v>1</v>
      </c>
      <c r="G49" s="49"/>
      <c r="H49" s="48">
        <f>D49*E49*F49</f>
        <v>77041440</v>
      </c>
      <c r="I49" s="71"/>
      <c r="J49" s="53"/>
    </row>
    <row r="50" spans="1:10" s="7" customFormat="1" ht="140.25">
      <c r="A50" s="41"/>
      <c r="B50" s="50" t="s">
        <v>85</v>
      </c>
      <c r="C50" s="41" t="s">
        <v>14</v>
      </c>
      <c r="D50" s="47">
        <f>2074.7+982.5</f>
        <v>3057.2</v>
      </c>
      <c r="E50" s="48">
        <v>25200</v>
      </c>
      <c r="F50" s="49">
        <v>1.5</v>
      </c>
      <c r="G50" s="49"/>
      <c r="H50" s="48">
        <f>D50*E50*F50</f>
        <v>115562160</v>
      </c>
      <c r="I50" s="71"/>
      <c r="J50" s="53"/>
    </row>
    <row r="51" spans="1:10" s="33" customFormat="1" ht="15">
      <c r="A51" s="41"/>
      <c r="B51" s="50" t="s">
        <v>120</v>
      </c>
      <c r="C51" s="41" t="s">
        <v>11</v>
      </c>
      <c r="D51" s="48">
        <v>710</v>
      </c>
      <c r="E51" s="48">
        <v>51450</v>
      </c>
      <c r="F51" s="51">
        <v>1</v>
      </c>
      <c r="G51" s="51"/>
      <c r="H51" s="48">
        <f>D51*E51*F51</f>
        <v>36529500</v>
      </c>
      <c r="I51" s="71" t="s">
        <v>123</v>
      </c>
      <c r="J51" s="53"/>
    </row>
    <row r="52" spans="1:10" s="7" customFormat="1" ht="15">
      <c r="A52" s="41"/>
      <c r="B52" s="50" t="s">
        <v>120</v>
      </c>
      <c r="C52" s="41" t="s">
        <v>11</v>
      </c>
      <c r="D52" s="47">
        <v>1210</v>
      </c>
      <c r="E52" s="48">
        <v>51450</v>
      </c>
      <c r="F52" s="51">
        <v>1</v>
      </c>
      <c r="G52" s="51"/>
      <c r="H52" s="48">
        <f>D52*E52*F52</f>
        <v>62254500</v>
      </c>
      <c r="I52" s="71" t="s">
        <v>119</v>
      </c>
      <c r="J52" s="53"/>
    </row>
    <row r="53" spans="1:10" s="7" customFormat="1" ht="30.75">
      <c r="A53" s="39">
        <v>5</v>
      </c>
      <c r="B53" s="40" t="s">
        <v>141</v>
      </c>
      <c r="C53" s="41"/>
      <c r="D53" s="42"/>
      <c r="E53" s="43"/>
      <c r="F53" s="44"/>
      <c r="G53" s="44"/>
      <c r="H53" s="43">
        <f>ROUND(SUM(H54:H68),-3)</f>
        <v>260426000</v>
      </c>
      <c r="I53" s="71" t="s">
        <v>10</v>
      </c>
      <c r="J53" s="53"/>
    </row>
    <row r="54" spans="1:10" s="7" customFormat="1" ht="30.75">
      <c r="A54" s="39"/>
      <c r="B54" s="50" t="s">
        <v>84</v>
      </c>
      <c r="C54" s="41" t="s">
        <v>14</v>
      </c>
      <c r="D54" s="47">
        <v>2275.2</v>
      </c>
      <c r="E54" s="48">
        <v>25200</v>
      </c>
      <c r="F54" s="49">
        <v>1</v>
      </c>
      <c r="G54" s="49"/>
      <c r="H54" s="48">
        <f>D54*E54*F54</f>
        <v>57335039.99999999</v>
      </c>
      <c r="I54" s="71"/>
      <c r="J54" s="53"/>
    </row>
    <row r="55" spans="1:10" s="7" customFormat="1" ht="177" customHeight="1">
      <c r="A55" s="39"/>
      <c r="B55" s="50" t="s">
        <v>144</v>
      </c>
      <c r="C55" s="41" t="s">
        <v>14</v>
      </c>
      <c r="D55" s="47">
        <v>2275.2</v>
      </c>
      <c r="E55" s="48">
        <v>25200</v>
      </c>
      <c r="F55" s="51">
        <f>1.5*3/7</f>
        <v>0.6428571428571429</v>
      </c>
      <c r="G55" s="49"/>
      <c r="H55" s="48">
        <f>D55*E55*F55</f>
        <v>36858240</v>
      </c>
      <c r="I55" s="71"/>
      <c r="J55" s="53"/>
    </row>
    <row r="56" spans="1:10" s="7" customFormat="1" ht="15">
      <c r="A56" s="41"/>
      <c r="B56" s="50" t="s">
        <v>43</v>
      </c>
      <c r="C56" s="41" t="s">
        <v>11</v>
      </c>
      <c r="D56" s="47">
        <v>290</v>
      </c>
      <c r="E56" s="48">
        <v>81800</v>
      </c>
      <c r="F56" s="51">
        <v>1</v>
      </c>
      <c r="G56" s="51"/>
      <c r="H56" s="48">
        <f>D56*E56*F56</f>
        <v>23722000</v>
      </c>
      <c r="I56" s="71"/>
      <c r="J56" s="53"/>
    </row>
    <row r="57" spans="1:10" s="7" customFormat="1" ht="15">
      <c r="A57" s="41"/>
      <c r="B57" s="50" t="s">
        <v>112</v>
      </c>
      <c r="C57" s="41" t="s">
        <v>11</v>
      </c>
      <c r="D57" s="47">
        <v>100</v>
      </c>
      <c r="E57" s="48">
        <v>4260</v>
      </c>
      <c r="F57" s="51">
        <v>1</v>
      </c>
      <c r="G57" s="51"/>
      <c r="H57" s="48">
        <f aca="true" t="shared" si="1" ref="H57:H67">D57*E57*F57</f>
        <v>426000</v>
      </c>
      <c r="I57" s="71"/>
      <c r="J57" s="53"/>
    </row>
    <row r="58" spans="1:10" s="7" customFormat="1" ht="15">
      <c r="A58" s="41"/>
      <c r="B58" s="50" t="s">
        <v>44</v>
      </c>
      <c r="C58" s="41" t="s">
        <v>14</v>
      </c>
      <c r="D58" s="48">
        <v>1000</v>
      </c>
      <c r="E58" s="48">
        <v>3300</v>
      </c>
      <c r="F58" s="51">
        <v>0.5</v>
      </c>
      <c r="G58" s="51"/>
      <c r="H58" s="48">
        <f t="shared" si="1"/>
        <v>1650000</v>
      </c>
      <c r="I58" s="71"/>
      <c r="J58" s="53"/>
    </row>
    <row r="59" spans="1:10" s="7" customFormat="1" ht="15">
      <c r="A59" s="41"/>
      <c r="B59" s="50" t="s">
        <v>46</v>
      </c>
      <c r="C59" s="41" t="s">
        <v>11</v>
      </c>
      <c r="D59" s="47">
        <v>6</v>
      </c>
      <c r="E59" s="48">
        <v>35000</v>
      </c>
      <c r="F59" s="51">
        <v>1</v>
      </c>
      <c r="G59" s="51"/>
      <c r="H59" s="48">
        <f>D59*E59*F59</f>
        <v>210000</v>
      </c>
      <c r="I59" s="71"/>
      <c r="J59" s="53"/>
    </row>
    <row r="60" spans="1:10" s="7" customFormat="1" ht="15">
      <c r="A60" s="41"/>
      <c r="B60" s="50" t="s">
        <v>33</v>
      </c>
      <c r="C60" s="41" t="s">
        <v>11</v>
      </c>
      <c r="D60" s="47">
        <v>20</v>
      </c>
      <c r="E60" s="48">
        <v>2130</v>
      </c>
      <c r="F60" s="51">
        <v>1</v>
      </c>
      <c r="G60" s="51"/>
      <c r="H60" s="48">
        <f>D60*E60*F60</f>
        <v>42600</v>
      </c>
      <c r="I60" s="71"/>
      <c r="J60" s="53"/>
    </row>
    <row r="61" spans="1:10" s="7" customFormat="1" ht="15">
      <c r="A61" s="41"/>
      <c r="B61" s="50" t="s">
        <v>152</v>
      </c>
      <c r="C61" s="41" t="s">
        <v>14</v>
      </c>
      <c r="D61" s="47">
        <v>30</v>
      </c>
      <c r="E61" s="48">
        <v>4220</v>
      </c>
      <c r="F61" s="51">
        <v>1</v>
      </c>
      <c r="G61" s="51"/>
      <c r="H61" s="48">
        <f>D61*E61*F61</f>
        <v>126600</v>
      </c>
      <c r="I61" s="71"/>
      <c r="J61" s="53"/>
    </row>
    <row r="62" spans="1:10" s="7" customFormat="1" ht="15">
      <c r="A62" s="41"/>
      <c r="B62" s="50" t="s">
        <v>47</v>
      </c>
      <c r="C62" s="41" t="s">
        <v>11</v>
      </c>
      <c r="D62" s="47">
        <v>1</v>
      </c>
      <c r="E62" s="48">
        <v>151240</v>
      </c>
      <c r="F62" s="51">
        <v>1</v>
      </c>
      <c r="G62" s="51"/>
      <c r="H62" s="48">
        <f>D62*E62*F62</f>
        <v>151240</v>
      </c>
      <c r="I62" s="71"/>
      <c r="J62" s="53"/>
    </row>
    <row r="63" spans="1:10" s="7" customFormat="1" ht="54" customHeight="1">
      <c r="A63" s="41"/>
      <c r="B63" s="50" t="s">
        <v>116</v>
      </c>
      <c r="C63" s="41" t="s">
        <v>28</v>
      </c>
      <c r="D63" s="47">
        <f>120*2*0.2*0.2</f>
        <v>9.600000000000001</v>
      </c>
      <c r="E63" s="48">
        <v>2339000</v>
      </c>
      <c r="F63" s="51">
        <v>1.15</v>
      </c>
      <c r="G63" s="55">
        <v>1.148</v>
      </c>
      <c r="H63" s="48">
        <f t="shared" si="1"/>
        <v>25822560.000000004</v>
      </c>
      <c r="I63" s="71" t="s">
        <v>154</v>
      </c>
      <c r="J63" s="53"/>
    </row>
    <row r="64" spans="1:10" s="7" customFormat="1" ht="56.25" customHeight="1">
      <c r="A64" s="41"/>
      <c r="B64" s="50" t="s">
        <v>150</v>
      </c>
      <c r="C64" s="41" t="s">
        <v>28</v>
      </c>
      <c r="D64" s="47">
        <f>245*0.4*0.2</f>
        <v>19.6</v>
      </c>
      <c r="E64" s="48">
        <v>1837000</v>
      </c>
      <c r="F64" s="51">
        <v>1.15</v>
      </c>
      <c r="G64" s="55">
        <v>1.148</v>
      </c>
      <c r="H64" s="48">
        <f t="shared" si="1"/>
        <v>41405980</v>
      </c>
      <c r="I64" s="71" t="s">
        <v>153</v>
      </c>
      <c r="J64" s="53"/>
    </row>
    <row r="65" spans="1:10" s="7" customFormat="1" ht="36" customHeight="1">
      <c r="A65" s="41"/>
      <c r="B65" s="50" t="s">
        <v>151</v>
      </c>
      <c r="C65" s="41" t="s">
        <v>28</v>
      </c>
      <c r="D65" s="47">
        <f>0.6*40</f>
        <v>24</v>
      </c>
      <c r="E65" s="48">
        <f>E64</f>
        <v>1837000</v>
      </c>
      <c r="F65" s="51">
        <v>1.15</v>
      </c>
      <c r="G65" s="55">
        <v>1.148</v>
      </c>
      <c r="H65" s="48">
        <f t="shared" si="1"/>
        <v>50701199.99999999</v>
      </c>
      <c r="I65" s="71" t="s">
        <v>153</v>
      </c>
      <c r="J65" s="53"/>
    </row>
    <row r="66" spans="1:10" s="7" customFormat="1" ht="41.25">
      <c r="A66" s="41"/>
      <c r="B66" s="50" t="s">
        <v>94</v>
      </c>
      <c r="C66" s="41" t="s">
        <v>28</v>
      </c>
      <c r="D66" s="47">
        <f>0.6*40*0.2</f>
        <v>4.800000000000001</v>
      </c>
      <c r="E66" s="48">
        <f>E64</f>
        <v>1837000</v>
      </c>
      <c r="F66" s="51">
        <v>1.15</v>
      </c>
      <c r="G66" s="55">
        <v>1.148</v>
      </c>
      <c r="H66" s="48">
        <f>D66*E66*F66</f>
        <v>10140240.000000002</v>
      </c>
      <c r="I66" s="71" t="s">
        <v>153</v>
      </c>
      <c r="J66" s="53"/>
    </row>
    <row r="67" spans="1:10" s="7" customFormat="1" ht="30.75">
      <c r="A67" s="41"/>
      <c r="B67" s="50" t="s">
        <v>45</v>
      </c>
      <c r="C67" s="41" t="s">
        <v>14</v>
      </c>
      <c r="D67" s="47">
        <f>(90+28+41)*1.4</f>
        <v>222.6</v>
      </c>
      <c r="E67" s="48">
        <v>11000</v>
      </c>
      <c r="F67" s="51">
        <v>1.15</v>
      </c>
      <c r="G67" s="55">
        <v>1.148</v>
      </c>
      <c r="H67" s="48">
        <f t="shared" si="1"/>
        <v>2815890</v>
      </c>
      <c r="I67" s="71" t="s">
        <v>149</v>
      </c>
      <c r="J67" s="53"/>
    </row>
    <row r="68" spans="1:10" s="7" customFormat="1" ht="46.5">
      <c r="A68" s="41"/>
      <c r="B68" s="50" t="s">
        <v>48</v>
      </c>
      <c r="C68" s="41" t="s">
        <v>14</v>
      </c>
      <c r="D68" s="47">
        <f>2.6*3.1</f>
        <v>8.06</v>
      </c>
      <c r="E68" s="48">
        <v>973000</v>
      </c>
      <c r="F68" s="51">
        <v>1.15</v>
      </c>
      <c r="G68" s="55">
        <v>1.148</v>
      </c>
      <c r="H68" s="48">
        <f>D68*E68*F68</f>
        <v>9018737</v>
      </c>
      <c r="I68" s="71" t="s">
        <v>148</v>
      </c>
      <c r="J68" s="53"/>
    </row>
    <row r="69" spans="1:10" s="8" customFormat="1" ht="30.75">
      <c r="A69" s="39">
        <v>6</v>
      </c>
      <c r="B69" s="40" t="s">
        <v>137</v>
      </c>
      <c r="C69" s="41"/>
      <c r="D69" s="42"/>
      <c r="E69" s="43"/>
      <c r="F69" s="44"/>
      <c r="G69" s="44"/>
      <c r="H69" s="43">
        <f>ROUND(SUM(H70:H78),-3)</f>
        <v>95007000</v>
      </c>
      <c r="I69" s="71" t="s">
        <v>131</v>
      </c>
      <c r="J69" s="46"/>
    </row>
    <row r="70" spans="1:10" s="8" customFormat="1" ht="30.75">
      <c r="A70" s="39"/>
      <c r="B70" s="50" t="s">
        <v>74</v>
      </c>
      <c r="C70" s="41" t="s">
        <v>38</v>
      </c>
      <c r="D70" s="47">
        <v>772.9</v>
      </c>
      <c r="E70" s="48">
        <v>20400</v>
      </c>
      <c r="F70" s="49">
        <v>1</v>
      </c>
      <c r="G70" s="49"/>
      <c r="H70" s="48">
        <f>D70*E70*F70</f>
        <v>15767160</v>
      </c>
      <c r="I70" s="67"/>
      <c r="J70" s="46"/>
    </row>
    <row r="71" spans="1:10" s="8" customFormat="1" ht="135.75" customHeight="1">
      <c r="A71" s="39"/>
      <c r="B71" s="50" t="s">
        <v>132</v>
      </c>
      <c r="C71" s="41"/>
      <c r="D71" s="47">
        <v>772.9</v>
      </c>
      <c r="E71" s="48">
        <f>E70</f>
        <v>20400</v>
      </c>
      <c r="F71" s="51">
        <f>2*3/7</f>
        <v>0.8571428571428571</v>
      </c>
      <c r="G71" s="49"/>
      <c r="H71" s="48">
        <f aca="true" t="shared" si="2" ref="H71:H78">D71*E71*F71</f>
        <v>13514708.57142857</v>
      </c>
      <c r="I71" s="67"/>
      <c r="J71" s="46"/>
    </row>
    <row r="72" spans="1:10" s="8" customFormat="1" ht="15">
      <c r="A72" s="39"/>
      <c r="B72" s="50" t="s">
        <v>100</v>
      </c>
      <c r="C72" s="41" t="s">
        <v>28</v>
      </c>
      <c r="D72" s="47">
        <f>772.9*1.5</f>
        <v>1159.35</v>
      </c>
      <c r="E72" s="48">
        <v>43000</v>
      </c>
      <c r="F72" s="51">
        <v>1.15</v>
      </c>
      <c r="G72" s="55">
        <v>1.148</v>
      </c>
      <c r="H72" s="48">
        <f t="shared" si="2"/>
        <v>57329857.499999985</v>
      </c>
      <c r="I72" s="67"/>
      <c r="J72" s="46"/>
    </row>
    <row r="73" spans="1:10" s="7" customFormat="1" ht="15">
      <c r="A73" s="41"/>
      <c r="B73" s="50" t="s">
        <v>49</v>
      </c>
      <c r="C73" s="41" t="s">
        <v>11</v>
      </c>
      <c r="D73" s="48">
        <v>13</v>
      </c>
      <c r="E73" s="48">
        <v>178940</v>
      </c>
      <c r="F73" s="51">
        <v>1</v>
      </c>
      <c r="G73" s="51"/>
      <c r="H73" s="48">
        <f t="shared" si="2"/>
        <v>2326220</v>
      </c>
      <c r="I73" s="71"/>
      <c r="J73" s="53"/>
    </row>
    <row r="74" spans="1:10" s="7" customFormat="1" ht="15">
      <c r="A74" s="41"/>
      <c r="B74" s="50" t="s">
        <v>50</v>
      </c>
      <c r="C74" s="41" t="s">
        <v>11</v>
      </c>
      <c r="D74" s="47">
        <v>5</v>
      </c>
      <c r="E74" s="48">
        <v>123980</v>
      </c>
      <c r="F74" s="51">
        <v>1</v>
      </c>
      <c r="G74" s="51"/>
      <c r="H74" s="48">
        <f t="shared" si="2"/>
        <v>619900</v>
      </c>
      <c r="I74" s="71"/>
      <c r="J74" s="53"/>
    </row>
    <row r="75" spans="1:10" s="7" customFormat="1" ht="15">
      <c r="A75" s="41"/>
      <c r="B75" s="50" t="s">
        <v>51</v>
      </c>
      <c r="C75" s="41" t="s">
        <v>11</v>
      </c>
      <c r="D75" s="47">
        <v>150</v>
      </c>
      <c r="E75" s="48">
        <v>8200</v>
      </c>
      <c r="F75" s="51">
        <v>1</v>
      </c>
      <c r="G75" s="51"/>
      <c r="H75" s="48">
        <f t="shared" si="2"/>
        <v>1230000</v>
      </c>
      <c r="I75" s="71"/>
      <c r="J75" s="53"/>
    </row>
    <row r="76" spans="1:10" s="7" customFormat="1" ht="15">
      <c r="A76" s="41"/>
      <c r="B76" s="50" t="s">
        <v>52</v>
      </c>
      <c r="C76" s="41" t="s">
        <v>11</v>
      </c>
      <c r="D76" s="47">
        <v>1</v>
      </c>
      <c r="E76" s="48">
        <v>308880</v>
      </c>
      <c r="F76" s="51">
        <v>1</v>
      </c>
      <c r="G76" s="51"/>
      <c r="H76" s="48">
        <f t="shared" si="2"/>
        <v>308880</v>
      </c>
      <c r="I76" s="71"/>
      <c r="J76" s="53"/>
    </row>
    <row r="77" spans="1:10" s="7" customFormat="1" ht="15">
      <c r="A77" s="41"/>
      <c r="B77" s="50" t="s">
        <v>53</v>
      </c>
      <c r="C77" s="41" t="s">
        <v>11</v>
      </c>
      <c r="D77" s="47">
        <v>150</v>
      </c>
      <c r="E77" s="48">
        <v>18160</v>
      </c>
      <c r="F77" s="51">
        <v>1</v>
      </c>
      <c r="G77" s="51"/>
      <c r="H77" s="48">
        <f t="shared" si="2"/>
        <v>2724000</v>
      </c>
      <c r="I77" s="71"/>
      <c r="J77" s="53"/>
    </row>
    <row r="78" spans="1:10" s="7" customFormat="1" ht="15">
      <c r="A78" s="41"/>
      <c r="B78" s="50" t="s">
        <v>54</v>
      </c>
      <c r="C78" s="41" t="s">
        <v>14</v>
      </c>
      <c r="D78" s="47">
        <f>1.4*67</f>
        <v>93.8</v>
      </c>
      <c r="E78" s="48">
        <v>11000</v>
      </c>
      <c r="F78" s="51">
        <v>1.15</v>
      </c>
      <c r="G78" s="55">
        <v>1.148</v>
      </c>
      <c r="H78" s="48">
        <f t="shared" si="2"/>
        <v>1186570</v>
      </c>
      <c r="I78" s="71"/>
      <c r="J78" s="53"/>
    </row>
    <row r="79" spans="1:10" s="7" customFormat="1" ht="46.5">
      <c r="A79" s="39">
        <v>7</v>
      </c>
      <c r="B79" s="40" t="s">
        <v>142</v>
      </c>
      <c r="C79" s="41"/>
      <c r="D79" s="42"/>
      <c r="E79" s="43"/>
      <c r="F79" s="44"/>
      <c r="G79" s="44"/>
      <c r="H79" s="43">
        <f>ROUND(SUM(H80:H84),-3)</f>
        <v>89154000</v>
      </c>
      <c r="I79" s="67"/>
      <c r="J79" s="53"/>
    </row>
    <row r="80" spans="1:10" s="7" customFormat="1" ht="30.75">
      <c r="A80" s="39"/>
      <c r="B80" s="50" t="s">
        <v>74</v>
      </c>
      <c r="C80" s="41"/>
      <c r="D80" s="47">
        <v>629.8</v>
      </c>
      <c r="E80" s="48">
        <v>20400</v>
      </c>
      <c r="F80" s="49">
        <v>1</v>
      </c>
      <c r="G80" s="49"/>
      <c r="H80" s="48">
        <f>D80*E80*F80</f>
        <v>12847920</v>
      </c>
      <c r="I80" s="67"/>
      <c r="J80" s="53"/>
    </row>
    <row r="81" spans="1:10" s="7" customFormat="1" ht="171" customHeight="1">
      <c r="A81" s="39"/>
      <c r="B81" s="50" t="s">
        <v>132</v>
      </c>
      <c r="C81" s="41"/>
      <c r="D81" s="47">
        <v>629.8</v>
      </c>
      <c r="E81" s="48">
        <f>E80</f>
        <v>20400</v>
      </c>
      <c r="F81" s="51">
        <f>2*3/7</f>
        <v>0.8571428571428571</v>
      </c>
      <c r="G81" s="49"/>
      <c r="H81" s="48">
        <f>D81*E81*F81</f>
        <v>11012502.857142856</v>
      </c>
      <c r="I81" s="67"/>
      <c r="J81" s="53"/>
    </row>
    <row r="82" spans="1:10" s="7" customFormat="1" ht="30.75">
      <c r="A82" s="39"/>
      <c r="B82" s="50" t="s">
        <v>102</v>
      </c>
      <c r="C82" s="41" t="s">
        <v>28</v>
      </c>
      <c r="D82" s="47">
        <f>629.8*1.7</f>
        <v>1070.6599999999999</v>
      </c>
      <c r="E82" s="48">
        <v>43000</v>
      </c>
      <c r="F82" s="51">
        <v>1.15</v>
      </c>
      <c r="G82" s="55">
        <v>1.148</v>
      </c>
      <c r="H82" s="48">
        <f>D82*E82*F82*G82</f>
        <v>60779869.27599998</v>
      </c>
      <c r="I82" s="71" t="s">
        <v>21</v>
      </c>
      <c r="J82" s="53"/>
    </row>
    <row r="83" spans="1:10" s="7" customFormat="1" ht="30.75">
      <c r="A83" s="39"/>
      <c r="B83" s="50" t="s">
        <v>109</v>
      </c>
      <c r="C83" s="41" t="s">
        <v>14</v>
      </c>
      <c r="D83" s="47">
        <v>629.8</v>
      </c>
      <c r="E83" s="48">
        <v>5521</v>
      </c>
      <c r="F83" s="51">
        <v>1</v>
      </c>
      <c r="G83" s="51"/>
      <c r="H83" s="48">
        <f>D83*E83*F83</f>
        <v>3477125.8</v>
      </c>
      <c r="I83" s="71"/>
      <c r="J83" s="53"/>
    </row>
    <row r="84" spans="1:10" s="7" customFormat="1" ht="15">
      <c r="A84" s="39"/>
      <c r="B84" s="50" t="s">
        <v>55</v>
      </c>
      <c r="C84" s="41" t="s">
        <v>14</v>
      </c>
      <c r="D84" s="47">
        <f>51*1.4</f>
        <v>71.39999999999999</v>
      </c>
      <c r="E84" s="48">
        <v>11000</v>
      </c>
      <c r="F84" s="51">
        <v>1.15</v>
      </c>
      <c r="G84" s="55">
        <v>1.148</v>
      </c>
      <c r="H84" s="48">
        <f>D84*E84*F84*G84</f>
        <v>1036885.0799999996</v>
      </c>
      <c r="I84" s="71"/>
      <c r="J84" s="53"/>
    </row>
    <row r="85" spans="1:10" s="7" customFormat="1" ht="30.75">
      <c r="A85" s="39">
        <v>8</v>
      </c>
      <c r="B85" s="40" t="s">
        <v>146</v>
      </c>
      <c r="C85" s="41"/>
      <c r="D85" s="42"/>
      <c r="E85" s="43"/>
      <c r="F85" s="44"/>
      <c r="G85" s="44"/>
      <c r="H85" s="43">
        <f>ROUND(SUM(H86:H91),-3)</f>
        <v>83937000</v>
      </c>
      <c r="I85" s="71" t="s">
        <v>16</v>
      </c>
      <c r="J85" s="53"/>
    </row>
    <row r="86" spans="1:10" s="7" customFormat="1" ht="30.75">
      <c r="A86" s="39"/>
      <c r="B86" s="50" t="s">
        <v>74</v>
      </c>
      <c r="C86" s="41" t="s">
        <v>14</v>
      </c>
      <c r="D86" s="47">
        <v>523.5</v>
      </c>
      <c r="E86" s="48">
        <v>20400</v>
      </c>
      <c r="F86" s="49">
        <v>1</v>
      </c>
      <c r="G86" s="49"/>
      <c r="H86" s="48">
        <f>D86*E86*F86</f>
        <v>10679400</v>
      </c>
      <c r="I86" s="67"/>
      <c r="J86" s="53"/>
    </row>
    <row r="87" spans="1:10" s="7" customFormat="1" ht="157.5" customHeight="1">
      <c r="A87" s="39"/>
      <c r="B87" s="50" t="s">
        <v>77</v>
      </c>
      <c r="C87" s="41" t="s">
        <v>14</v>
      </c>
      <c r="D87" s="47">
        <v>523.5</v>
      </c>
      <c r="E87" s="48">
        <f>E86</f>
        <v>20400</v>
      </c>
      <c r="F87" s="49">
        <v>2</v>
      </c>
      <c r="G87" s="49"/>
      <c r="H87" s="48">
        <f>D87*E87*F87</f>
        <v>21358800</v>
      </c>
      <c r="I87" s="67"/>
      <c r="J87" s="53"/>
    </row>
    <row r="88" spans="1:10" s="7" customFormat="1" ht="15">
      <c r="A88" s="39"/>
      <c r="B88" s="50" t="s">
        <v>56</v>
      </c>
      <c r="C88" s="41" t="s">
        <v>11</v>
      </c>
      <c r="D88" s="47">
        <v>4</v>
      </c>
      <c r="E88" s="48">
        <v>35850</v>
      </c>
      <c r="F88" s="51">
        <v>1</v>
      </c>
      <c r="G88" s="51"/>
      <c r="H88" s="48">
        <f>D88*E88*F88</f>
        <v>143400</v>
      </c>
      <c r="I88" s="71"/>
      <c r="J88" s="53"/>
    </row>
    <row r="89" spans="1:10" s="7" customFormat="1" ht="15">
      <c r="A89" s="39"/>
      <c r="B89" s="50" t="s">
        <v>104</v>
      </c>
      <c r="C89" s="41" t="s">
        <v>28</v>
      </c>
      <c r="D89" s="47">
        <f>523.5*1.5</f>
        <v>785.25</v>
      </c>
      <c r="E89" s="48">
        <v>43000</v>
      </c>
      <c r="F89" s="51">
        <v>1.15</v>
      </c>
      <c r="G89" s="55">
        <v>1.148</v>
      </c>
      <c r="H89" s="48">
        <f>D89*E89*F89*G89</f>
        <v>44577543.15</v>
      </c>
      <c r="I89" s="71"/>
      <c r="J89" s="53"/>
    </row>
    <row r="90" spans="1:10" s="7" customFormat="1" ht="30.75">
      <c r="A90" s="39"/>
      <c r="B90" s="50" t="s">
        <v>110</v>
      </c>
      <c r="C90" s="41" t="s">
        <v>14</v>
      </c>
      <c r="D90" s="47">
        <v>523.5</v>
      </c>
      <c r="E90" s="48">
        <v>5521</v>
      </c>
      <c r="F90" s="51">
        <v>1</v>
      </c>
      <c r="G90" s="51"/>
      <c r="H90" s="48">
        <f>D90*E90*F90</f>
        <v>2890243.5</v>
      </c>
      <c r="I90" s="71"/>
      <c r="J90" s="53"/>
    </row>
    <row r="91" spans="1:10" s="7" customFormat="1" ht="27">
      <c r="A91" s="39"/>
      <c r="B91" s="50" t="s">
        <v>57</v>
      </c>
      <c r="C91" s="41" t="s">
        <v>38</v>
      </c>
      <c r="D91" s="47">
        <f>21+13+39+43</f>
        <v>116</v>
      </c>
      <c r="E91" s="48">
        <v>28000</v>
      </c>
      <c r="F91" s="51">
        <v>1.15</v>
      </c>
      <c r="G91" s="55">
        <v>1.148</v>
      </c>
      <c r="H91" s="48">
        <f>D91*E91*F91*G91</f>
        <v>4288009.599999999</v>
      </c>
      <c r="I91" s="71" t="s">
        <v>159</v>
      </c>
      <c r="J91" s="53"/>
    </row>
    <row r="92" spans="1:10" s="7" customFormat="1" ht="30.75">
      <c r="A92" s="39">
        <v>9</v>
      </c>
      <c r="B92" s="40" t="s">
        <v>136</v>
      </c>
      <c r="C92" s="41"/>
      <c r="D92" s="42"/>
      <c r="E92" s="43"/>
      <c r="F92" s="44"/>
      <c r="G92" s="44"/>
      <c r="H92" s="43">
        <f>ROUND(SUM(H93:H105),-3)</f>
        <v>143311000</v>
      </c>
      <c r="I92" s="71" t="s">
        <v>89</v>
      </c>
      <c r="J92" s="53"/>
    </row>
    <row r="93" spans="1:10" s="7" customFormat="1" ht="30.75">
      <c r="A93" s="39"/>
      <c r="B93" s="50" t="s">
        <v>84</v>
      </c>
      <c r="C93" s="41" t="s">
        <v>14</v>
      </c>
      <c r="D93" s="47">
        <v>1867.9</v>
      </c>
      <c r="E93" s="48">
        <v>25200</v>
      </c>
      <c r="F93" s="49">
        <v>1</v>
      </c>
      <c r="G93" s="49"/>
      <c r="H93" s="48">
        <f>D93*E93*F93</f>
        <v>47071080</v>
      </c>
      <c r="I93" s="67"/>
      <c r="J93" s="53"/>
    </row>
    <row r="94" spans="1:10" s="7" customFormat="1" ht="140.25">
      <c r="A94" s="39"/>
      <c r="B94" s="50" t="s">
        <v>85</v>
      </c>
      <c r="C94" s="41" t="s">
        <v>14</v>
      </c>
      <c r="D94" s="47">
        <v>1867.9</v>
      </c>
      <c r="E94" s="48">
        <v>25200</v>
      </c>
      <c r="F94" s="49">
        <v>1.5</v>
      </c>
      <c r="G94" s="49"/>
      <c r="H94" s="48">
        <f>D94*E94*F94</f>
        <v>70606620</v>
      </c>
      <c r="I94" s="67"/>
      <c r="J94" s="53"/>
    </row>
    <row r="95" spans="1:10" s="7" customFormat="1" ht="27">
      <c r="A95" s="41"/>
      <c r="B95" s="50" t="s">
        <v>34</v>
      </c>
      <c r="C95" s="41" t="s">
        <v>11</v>
      </c>
      <c r="D95" s="48">
        <v>675</v>
      </c>
      <c r="E95" s="48">
        <v>35860</v>
      </c>
      <c r="F95" s="51">
        <v>1</v>
      </c>
      <c r="G95" s="51"/>
      <c r="H95" s="48">
        <f>D95*E95*F95</f>
        <v>24205500</v>
      </c>
      <c r="I95" s="71" t="s">
        <v>58</v>
      </c>
      <c r="J95" s="53"/>
    </row>
    <row r="96" spans="1:10" s="7" customFormat="1" ht="15">
      <c r="A96" s="41"/>
      <c r="B96" s="50" t="s">
        <v>90</v>
      </c>
      <c r="C96" s="41" t="s">
        <v>11</v>
      </c>
      <c r="D96" s="48">
        <v>20</v>
      </c>
      <c r="E96" s="48">
        <v>8200</v>
      </c>
      <c r="F96" s="51">
        <v>1</v>
      </c>
      <c r="G96" s="51"/>
      <c r="H96" s="48">
        <f>D96*E96*F96</f>
        <v>164000</v>
      </c>
      <c r="I96" s="71"/>
      <c r="J96" s="53"/>
    </row>
    <row r="97" spans="1:10" s="7" customFormat="1" ht="15">
      <c r="A97" s="41"/>
      <c r="B97" s="50" t="s">
        <v>60</v>
      </c>
      <c r="C97" s="41" t="s">
        <v>59</v>
      </c>
      <c r="D97" s="48">
        <v>2</v>
      </c>
      <c r="E97" s="48">
        <v>117000</v>
      </c>
      <c r="F97" s="51">
        <v>1</v>
      </c>
      <c r="G97" s="51"/>
      <c r="H97" s="48">
        <f aca="true" t="shared" si="3" ref="H97:H105">D97*E97*F97</f>
        <v>234000</v>
      </c>
      <c r="I97" s="71"/>
      <c r="J97" s="53"/>
    </row>
    <row r="98" spans="1:10" s="7" customFormat="1" ht="15">
      <c r="A98" s="41"/>
      <c r="B98" s="50" t="s">
        <v>61</v>
      </c>
      <c r="C98" s="41" t="s">
        <v>11</v>
      </c>
      <c r="D98" s="48">
        <v>1</v>
      </c>
      <c r="E98" s="48">
        <v>16590</v>
      </c>
      <c r="F98" s="51">
        <v>1</v>
      </c>
      <c r="G98" s="51"/>
      <c r="H98" s="48">
        <f t="shared" si="3"/>
        <v>16590</v>
      </c>
      <c r="I98" s="71"/>
      <c r="J98" s="53"/>
    </row>
    <row r="99" spans="1:10" s="7" customFormat="1" ht="15">
      <c r="A99" s="41"/>
      <c r="B99" s="50" t="s">
        <v>62</v>
      </c>
      <c r="C99" s="41" t="s">
        <v>11</v>
      </c>
      <c r="D99" s="48">
        <v>1</v>
      </c>
      <c r="E99" s="48">
        <v>40910</v>
      </c>
      <c r="F99" s="51">
        <v>1</v>
      </c>
      <c r="G99" s="51"/>
      <c r="H99" s="48">
        <f t="shared" si="3"/>
        <v>40910</v>
      </c>
      <c r="I99" s="71"/>
      <c r="J99" s="53"/>
    </row>
    <row r="100" spans="1:10" s="7" customFormat="1" ht="15">
      <c r="A100" s="41"/>
      <c r="B100" s="50" t="s">
        <v>63</v>
      </c>
      <c r="C100" s="41" t="s">
        <v>11</v>
      </c>
      <c r="D100" s="48">
        <v>1</v>
      </c>
      <c r="E100" s="48">
        <v>40910</v>
      </c>
      <c r="F100" s="51">
        <v>1</v>
      </c>
      <c r="G100" s="51"/>
      <c r="H100" s="48">
        <f t="shared" si="3"/>
        <v>40910</v>
      </c>
      <c r="I100" s="71"/>
      <c r="J100" s="53"/>
    </row>
    <row r="101" spans="1:10" s="7" customFormat="1" ht="15">
      <c r="A101" s="41"/>
      <c r="B101" s="50" t="s">
        <v>117</v>
      </c>
      <c r="C101" s="41" t="s">
        <v>11</v>
      </c>
      <c r="D101" s="48">
        <v>2</v>
      </c>
      <c r="E101" s="48">
        <v>35850</v>
      </c>
      <c r="F101" s="51">
        <v>1</v>
      </c>
      <c r="G101" s="51"/>
      <c r="H101" s="48">
        <f t="shared" si="3"/>
        <v>71700</v>
      </c>
      <c r="I101" s="71"/>
      <c r="J101" s="53"/>
    </row>
    <row r="102" spans="1:10" s="7" customFormat="1" ht="15">
      <c r="A102" s="41"/>
      <c r="B102" s="50" t="s">
        <v>64</v>
      </c>
      <c r="C102" s="41" t="s">
        <v>11</v>
      </c>
      <c r="D102" s="48">
        <v>1</v>
      </c>
      <c r="E102" s="48">
        <v>412190</v>
      </c>
      <c r="F102" s="51">
        <v>1</v>
      </c>
      <c r="G102" s="51"/>
      <c r="H102" s="48">
        <f t="shared" si="3"/>
        <v>412190</v>
      </c>
      <c r="I102" s="71"/>
      <c r="J102" s="53"/>
    </row>
    <row r="103" spans="1:10" s="7" customFormat="1" ht="15">
      <c r="A103" s="41"/>
      <c r="B103" s="50" t="s">
        <v>65</v>
      </c>
      <c r="C103" s="41" t="s">
        <v>11</v>
      </c>
      <c r="D103" s="48">
        <v>1</v>
      </c>
      <c r="E103" s="48">
        <v>318460</v>
      </c>
      <c r="F103" s="51">
        <v>1</v>
      </c>
      <c r="G103" s="51"/>
      <c r="H103" s="48">
        <f t="shared" si="3"/>
        <v>318460</v>
      </c>
      <c r="I103" s="71"/>
      <c r="J103" s="53"/>
    </row>
    <row r="104" spans="1:10" s="7" customFormat="1" ht="15">
      <c r="A104" s="41"/>
      <c r="B104" s="50" t="s">
        <v>118</v>
      </c>
      <c r="C104" s="41" t="s">
        <v>11</v>
      </c>
      <c r="D104" s="48">
        <v>1</v>
      </c>
      <c r="E104" s="48">
        <v>16590</v>
      </c>
      <c r="F104" s="51">
        <v>1</v>
      </c>
      <c r="G104" s="51"/>
      <c r="H104" s="48">
        <f t="shared" si="3"/>
        <v>16590</v>
      </c>
      <c r="I104" s="71"/>
      <c r="J104" s="53"/>
    </row>
    <row r="105" spans="1:10" s="7" customFormat="1" ht="15">
      <c r="A105" s="41"/>
      <c r="B105" s="50" t="s">
        <v>66</v>
      </c>
      <c r="C105" s="41" t="s">
        <v>11</v>
      </c>
      <c r="D105" s="48">
        <v>1</v>
      </c>
      <c r="E105" s="48">
        <v>112900</v>
      </c>
      <c r="F105" s="51">
        <v>1</v>
      </c>
      <c r="G105" s="51"/>
      <c r="H105" s="48">
        <f t="shared" si="3"/>
        <v>112900</v>
      </c>
      <c r="I105" s="71"/>
      <c r="J105" s="53"/>
    </row>
    <row r="106" spans="1:10" s="7" customFormat="1" ht="15">
      <c r="A106" s="39">
        <v>10</v>
      </c>
      <c r="B106" s="40" t="s">
        <v>67</v>
      </c>
      <c r="C106" s="41"/>
      <c r="D106" s="42"/>
      <c r="E106" s="43"/>
      <c r="F106" s="44"/>
      <c r="G106" s="44"/>
      <c r="H106" s="43">
        <f>ROUND(SUM(H107:H111),-3)</f>
        <v>84574000</v>
      </c>
      <c r="I106" s="71" t="s">
        <v>17</v>
      </c>
      <c r="J106" s="53"/>
    </row>
    <row r="107" spans="1:10" s="7" customFormat="1" ht="30.75">
      <c r="A107" s="39"/>
      <c r="B107" s="50" t="s">
        <v>74</v>
      </c>
      <c r="C107" s="41"/>
      <c r="D107" s="47">
        <v>573.4</v>
      </c>
      <c r="E107" s="48">
        <v>20400</v>
      </c>
      <c r="F107" s="49">
        <v>1</v>
      </c>
      <c r="G107" s="49"/>
      <c r="H107" s="48">
        <f>D107*E107*F107</f>
        <v>11697360</v>
      </c>
      <c r="I107" s="67"/>
      <c r="J107" s="53"/>
    </row>
    <row r="108" spans="1:10" s="7" customFormat="1" ht="161.25" customHeight="1">
      <c r="A108" s="39"/>
      <c r="B108" s="50" t="s">
        <v>77</v>
      </c>
      <c r="C108" s="41"/>
      <c r="D108" s="47">
        <f>D107</f>
        <v>573.4</v>
      </c>
      <c r="E108" s="48">
        <f>E107</f>
        <v>20400</v>
      </c>
      <c r="F108" s="49">
        <v>2</v>
      </c>
      <c r="G108" s="49"/>
      <c r="H108" s="48">
        <f>D108*E108*F108</f>
        <v>23394720</v>
      </c>
      <c r="I108" s="67"/>
      <c r="J108" s="53"/>
    </row>
    <row r="109" spans="1:10" s="7" customFormat="1" ht="15">
      <c r="A109" s="39"/>
      <c r="B109" s="50" t="s">
        <v>103</v>
      </c>
      <c r="C109" s="41" t="s">
        <v>28</v>
      </c>
      <c r="D109" s="47">
        <f>D108*1.5</f>
        <v>860.0999999999999</v>
      </c>
      <c r="E109" s="48">
        <v>43000</v>
      </c>
      <c r="F109" s="51">
        <v>1.15</v>
      </c>
      <c r="G109" s="55">
        <v>1.148</v>
      </c>
      <c r="H109" s="48">
        <f>D109*E109*F109*G109</f>
        <v>48826672.85999998</v>
      </c>
      <c r="I109" s="67"/>
      <c r="J109" s="53"/>
    </row>
    <row r="110" spans="1:10" s="7" customFormat="1" ht="15">
      <c r="A110" s="41"/>
      <c r="B110" s="50" t="s">
        <v>56</v>
      </c>
      <c r="C110" s="41" t="s">
        <v>11</v>
      </c>
      <c r="D110" s="47">
        <v>16</v>
      </c>
      <c r="E110" s="48">
        <v>35850</v>
      </c>
      <c r="F110" s="51">
        <v>1</v>
      </c>
      <c r="G110" s="51"/>
      <c r="H110" s="48">
        <f>D110*E110*F110</f>
        <v>573600</v>
      </c>
      <c r="I110" s="92"/>
      <c r="J110" s="53"/>
    </row>
    <row r="111" spans="1:10" s="7" customFormat="1" ht="15">
      <c r="A111" s="41"/>
      <c r="B111" s="50" t="s">
        <v>90</v>
      </c>
      <c r="C111" s="41" t="s">
        <v>11</v>
      </c>
      <c r="D111" s="47">
        <v>10</v>
      </c>
      <c r="E111" s="48">
        <v>8200</v>
      </c>
      <c r="F111" s="51">
        <v>1</v>
      </c>
      <c r="G111" s="51"/>
      <c r="H111" s="48">
        <f>D111*E111*F111</f>
        <v>82000</v>
      </c>
      <c r="I111" s="92"/>
      <c r="J111" s="53"/>
    </row>
    <row r="112" spans="1:10" s="7" customFormat="1" ht="26.25" customHeight="1">
      <c r="A112" s="39">
        <v>11</v>
      </c>
      <c r="B112" s="40" t="s">
        <v>68</v>
      </c>
      <c r="C112" s="41"/>
      <c r="D112" s="47"/>
      <c r="E112" s="43"/>
      <c r="F112" s="44"/>
      <c r="G112" s="44"/>
      <c r="H112" s="43">
        <f>ROUND(SUM(H113:H120),-3)</f>
        <v>51809000</v>
      </c>
      <c r="I112" s="67"/>
      <c r="J112" s="53"/>
    </row>
    <row r="113" spans="1:10" s="7" customFormat="1" ht="30.75">
      <c r="A113" s="39"/>
      <c r="B113" s="50" t="s">
        <v>74</v>
      </c>
      <c r="C113" s="41"/>
      <c r="D113" s="47">
        <v>317.2</v>
      </c>
      <c r="E113" s="48">
        <v>20400</v>
      </c>
      <c r="F113" s="49">
        <v>1</v>
      </c>
      <c r="G113" s="49"/>
      <c r="H113" s="48">
        <f aca="true" t="shared" si="4" ref="H113:H120">D113*E113*F113</f>
        <v>6470880</v>
      </c>
      <c r="I113" s="71" t="s">
        <v>23</v>
      </c>
      <c r="J113" s="53"/>
    </row>
    <row r="114" spans="1:10" s="7" customFormat="1" ht="171">
      <c r="A114" s="39"/>
      <c r="B114" s="50" t="s">
        <v>133</v>
      </c>
      <c r="C114" s="41"/>
      <c r="D114" s="47">
        <f>D113</f>
        <v>317.2</v>
      </c>
      <c r="E114" s="48">
        <f>E113</f>
        <v>20400</v>
      </c>
      <c r="F114" s="49">
        <f>2*5/6</f>
        <v>1.6666666666666667</v>
      </c>
      <c r="G114" s="49"/>
      <c r="H114" s="48">
        <f t="shared" si="4"/>
        <v>10784800</v>
      </c>
      <c r="I114" s="67"/>
      <c r="J114" s="53">
        <f>20.5+1867.9+317.2</f>
        <v>2205.6</v>
      </c>
    </row>
    <row r="115" spans="1:10" s="7" customFormat="1" ht="15">
      <c r="A115" s="39"/>
      <c r="B115" s="50" t="s">
        <v>78</v>
      </c>
      <c r="C115" s="41" t="s">
        <v>14</v>
      </c>
      <c r="D115" s="47">
        <v>20.5</v>
      </c>
      <c r="E115" s="48">
        <v>21000</v>
      </c>
      <c r="F115" s="49">
        <v>1</v>
      </c>
      <c r="G115" s="49"/>
      <c r="H115" s="48">
        <f t="shared" si="4"/>
        <v>430500</v>
      </c>
      <c r="I115" s="71" t="s">
        <v>18</v>
      </c>
      <c r="J115" s="53"/>
    </row>
    <row r="116" spans="1:10" s="7" customFormat="1" ht="93">
      <c r="A116" s="39"/>
      <c r="B116" s="50" t="s">
        <v>95</v>
      </c>
      <c r="C116" s="41"/>
      <c r="D116" s="47">
        <v>20.5</v>
      </c>
      <c r="E116" s="48">
        <v>40000</v>
      </c>
      <c r="F116" s="49">
        <v>0.5</v>
      </c>
      <c r="G116" s="44"/>
      <c r="H116" s="48">
        <f t="shared" si="4"/>
        <v>410000</v>
      </c>
      <c r="I116" s="67"/>
      <c r="J116" s="53"/>
    </row>
    <row r="117" spans="1:10" s="7" customFormat="1" ht="15">
      <c r="A117" s="41"/>
      <c r="B117" s="50" t="s">
        <v>107</v>
      </c>
      <c r="C117" s="41" t="s">
        <v>28</v>
      </c>
      <c r="D117" s="47">
        <f>324*1.7</f>
        <v>550.8</v>
      </c>
      <c r="E117" s="48">
        <v>43000</v>
      </c>
      <c r="F117" s="51">
        <v>1.15</v>
      </c>
      <c r="G117" s="55">
        <v>1.148</v>
      </c>
      <c r="H117" s="48">
        <f t="shared" si="4"/>
        <v>27237059.999999993</v>
      </c>
      <c r="I117" s="71" t="s">
        <v>23</v>
      </c>
      <c r="J117" s="53"/>
    </row>
    <row r="118" spans="1:10" s="7" customFormat="1" ht="30.75">
      <c r="A118" s="41"/>
      <c r="B118" s="50" t="s">
        <v>111</v>
      </c>
      <c r="C118" s="41" t="s">
        <v>14</v>
      </c>
      <c r="D118" s="47">
        <v>317.2</v>
      </c>
      <c r="E118" s="48">
        <v>5521</v>
      </c>
      <c r="F118" s="51">
        <v>1</v>
      </c>
      <c r="G118" s="51"/>
      <c r="H118" s="48">
        <f t="shared" si="4"/>
        <v>1751261.2</v>
      </c>
      <c r="I118" s="68"/>
      <c r="J118" s="53"/>
    </row>
    <row r="119" spans="1:10" s="7" customFormat="1" ht="15">
      <c r="A119" s="41"/>
      <c r="B119" s="50" t="s">
        <v>69</v>
      </c>
      <c r="C119" s="41" t="s">
        <v>11</v>
      </c>
      <c r="D119" s="47">
        <v>2</v>
      </c>
      <c r="E119" s="48">
        <v>335510</v>
      </c>
      <c r="F119" s="51">
        <v>1</v>
      </c>
      <c r="G119" s="51"/>
      <c r="H119" s="48">
        <f t="shared" si="4"/>
        <v>671020</v>
      </c>
      <c r="I119" s="74" t="s">
        <v>18</v>
      </c>
      <c r="J119" s="53"/>
    </row>
    <row r="120" spans="1:10" s="7" customFormat="1" ht="62.25">
      <c r="A120" s="41"/>
      <c r="B120" s="50" t="s">
        <v>157</v>
      </c>
      <c r="C120" s="41" t="s">
        <v>14</v>
      </c>
      <c r="D120" s="47">
        <f>2.5*3</f>
        <v>7.5</v>
      </c>
      <c r="E120" s="48">
        <v>470000</v>
      </c>
      <c r="F120" s="51">
        <v>1.15</v>
      </c>
      <c r="G120" s="55">
        <v>1.148</v>
      </c>
      <c r="H120" s="48">
        <f t="shared" si="4"/>
        <v>4053749.9999999995</v>
      </c>
      <c r="I120" s="70" t="s">
        <v>156</v>
      </c>
      <c r="J120" s="53"/>
    </row>
    <row r="121" spans="1:10" s="7" customFormat="1" ht="15">
      <c r="A121" s="39">
        <v>12</v>
      </c>
      <c r="B121" s="40" t="s">
        <v>70</v>
      </c>
      <c r="C121" s="41"/>
      <c r="D121" s="42"/>
      <c r="E121" s="43"/>
      <c r="F121" s="44"/>
      <c r="G121" s="44"/>
      <c r="H121" s="43">
        <f>ROUND(SUM(H122:H126),-3)</f>
        <v>303309000</v>
      </c>
      <c r="I121" s="67"/>
      <c r="J121" s="53"/>
    </row>
    <row r="122" spans="1:10" s="7" customFormat="1" ht="30.75">
      <c r="A122" s="39"/>
      <c r="B122" s="50" t="s">
        <v>84</v>
      </c>
      <c r="C122" s="41" t="s">
        <v>14</v>
      </c>
      <c r="D122" s="47">
        <v>4488</v>
      </c>
      <c r="E122" s="48">
        <v>25200</v>
      </c>
      <c r="F122" s="49">
        <v>1</v>
      </c>
      <c r="G122" s="49"/>
      <c r="H122" s="48">
        <f>D122*E122*F122</f>
        <v>113097600</v>
      </c>
      <c r="I122" s="71" t="s">
        <v>138</v>
      </c>
      <c r="J122" s="53"/>
    </row>
    <row r="123" spans="1:10" s="7" customFormat="1" ht="140.25">
      <c r="A123" s="39"/>
      <c r="B123" s="50" t="s">
        <v>85</v>
      </c>
      <c r="C123" s="41" t="s">
        <v>14</v>
      </c>
      <c r="D123" s="47">
        <v>4488</v>
      </c>
      <c r="E123" s="48">
        <v>25200</v>
      </c>
      <c r="F123" s="49">
        <v>1.5</v>
      </c>
      <c r="G123" s="49"/>
      <c r="H123" s="48">
        <f>D123*E123*F123</f>
        <v>169646400</v>
      </c>
      <c r="I123" s="67"/>
      <c r="J123" s="53"/>
    </row>
    <row r="124" spans="1:10" s="7" customFormat="1" ht="15">
      <c r="A124" s="41"/>
      <c r="B124" s="50" t="s">
        <v>12</v>
      </c>
      <c r="C124" s="41" t="s">
        <v>81</v>
      </c>
      <c r="D124" s="57">
        <f>4488/10000</f>
        <v>0.4488</v>
      </c>
      <c r="E124" s="48">
        <v>31880570</v>
      </c>
      <c r="F124" s="51">
        <v>1</v>
      </c>
      <c r="G124" s="51"/>
      <c r="H124" s="48">
        <f>D124*E124*F124</f>
        <v>14307999.816</v>
      </c>
      <c r="I124" s="71" t="s">
        <v>138</v>
      </c>
      <c r="J124" s="53"/>
    </row>
    <row r="125" spans="1:10" s="7" customFormat="1" ht="41.25">
      <c r="A125" s="41"/>
      <c r="B125" s="50" t="s">
        <v>12</v>
      </c>
      <c r="C125" s="41" t="s">
        <v>11</v>
      </c>
      <c r="D125" s="48">
        <v>250</v>
      </c>
      <c r="E125" s="48">
        <v>23190</v>
      </c>
      <c r="F125" s="51">
        <v>1</v>
      </c>
      <c r="G125" s="51"/>
      <c r="H125" s="48">
        <f>D125*E125*F125</f>
        <v>5797500</v>
      </c>
      <c r="I125" s="71" t="s">
        <v>139</v>
      </c>
      <c r="J125" s="53"/>
    </row>
    <row r="126" spans="1:10" s="7" customFormat="1" ht="15">
      <c r="A126" s="41"/>
      <c r="B126" s="50" t="s">
        <v>91</v>
      </c>
      <c r="C126" s="41" t="s">
        <v>11</v>
      </c>
      <c r="D126" s="47">
        <v>10</v>
      </c>
      <c r="E126" s="48">
        <v>45970</v>
      </c>
      <c r="F126" s="51">
        <v>1</v>
      </c>
      <c r="G126" s="51"/>
      <c r="H126" s="48">
        <f>D126*E126*F126</f>
        <v>459700</v>
      </c>
      <c r="I126" s="71"/>
      <c r="J126" s="53"/>
    </row>
    <row r="127" spans="1:10" s="7" customFormat="1" ht="15">
      <c r="A127" s="39">
        <v>13</v>
      </c>
      <c r="B127" s="40" t="s">
        <v>161</v>
      </c>
      <c r="C127" s="41"/>
      <c r="D127" s="42"/>
      <c r="E127" s="43"/>
      <c r="F127" s="44"/>
      <c r="G127" s="44"/>
      <c r="H127" s="43">
        <f>ROUND(SUM(H128:H131),-3)</f>
        <v>868482000</v>
      </c>
      <c r="I127" s="67"/>
      <c r="J127" s="53"/>
    </row>
    <row r="128" spans="1:10" s="7" customFormat="1" ht="30.75">
      <c r="A128" s="39"/>
      <c r="B128" s="50" t="s">
        <v>84</v>
      </c>
      <c r="C128" s="41" t="s">
        <v>14</v>
      </c>
      <c r="D128" s="47">
        <f>264.1+3626.1+9011</f>
        <v>12901.2</v>
      </c>
      <c r="E128" s="48">
        <v>25200</v>
      </c>
      <c r="F128" s="49">
        <v>1</v>
      </c>
      <c r="G128" s="49"/>
      <c r="H128" s="48">
        <f>D128*E128*F128</f>
        <v>325110240</v>
      </c>
      <c r="I128" s="71" t="s">
        <v>88</v>
      </c>
      <c r="J128" s="53"/>
    </row>
    <row r="129" spans="1:10" s="7" customFormat="1" ht="140.25">
      <c r="A129" s="39"/>
      <c r="B129" s="50" t="s">
        <v>85</v>
      </c>
      <c r="C129" s="41" t="s">
        <v>14</v>
      </c>
      <c r="D129" s="47">
        <f>264.1+3626.1+9011</f>
        <v>12901.2</v>
      </c>
      <c r="E129" s="48">
        <v>25200</v>
      </c>
      <c r="F129" s="49">
        <v>1.5</v>
      </c>
      <c r="G129" s="49"/>
      <c r="H129" s="48">
        <f>D129*E129*F129</f>
        <v>487665360</v>
      </c>
      <c r="I129" s="67"/>
      <c r="J129" s="53"/>
    </row>
    <row r="130" spans="1:10" s="7" customFormat="1" ht="27">
      <c r="A130" s="41"/>
      <c r="B130" s="50" t="s">
        <v>13</v>
      </c>
      <c r="C130" s="41" t="s">
        <v>81</v>
      </c>
      <c r="D130" s="58">
        <f>(264.1+3626.1+9011)/10000</f>
        <v>1.2901200000000002</v>
      </c>
      <c r="E130" s="48">
        <v>41581500</v>
      </c>
      <c r="F130" s="51">
        <v>1</v>
      </c>
      <c r="G130" s="51"/>
      <c r="H130" s="48">
        <f>D130*E130*F130</f>
        <v>53645124.78000001</v>
      </c>
      <c r="I130" s="71" t="s">
        <v>88</v>
      </c>
      <c r="J130" s="53"/>
    </row>
    <row r="131" spans="1:10" s="7" customFormat="1" ht="15">
      <c r="A131" s="41"/>
      <c r="B131" s="50" t="s">
        <v>71</v>
      </c>
      <c r="C131" s="41" t="s">
        <v>11</v>
      </c>
      <c r="D131" s="47">
        <v>5</v>
      </c>
      <c r="E131" s="48">
        <v>412190</v>
      </c>
      <c r="F131" s="51">
        <v>1</v>
      </c>
      <c r="G131" s="51"/>
      <c r="H131" s="48">
        <f>D131*E131*F131</f>
        <v>2060950</v>
      </c>
      <c r="I131" s="71"/>
      <c r="J131" s="53"/>
    </row>
    <row r="132" spans="1:10" s="7" customFormat="1" ht="15">
      <c r="A132" s="39">
        <v>14</v>
      </c>
      <c r="B132" s="40" t="s">
        <v>72</v>
      </c>
      <c r="C132" s="41"/>
      <c r="D132" s="42"/>
      <c r="E132" s="43"/>
      <c r="F132" s="44"/>
      <c r="G132" s="44"/>
      <c r="H132" s="43">
        <f>ROUND(SUM(H133:H140),-3)</f>
        <v>172906000</v>
      </c>
      <c r="I132" s="67"/>
      <c r="J132" s="53"/>
    </row>
    <row r="133" spans="1:10" s="7" customFormat="1" ht="30.75">
      <c r="A133" s="39"/>
      <c r="B133" s="50" t="s">
        <v>84</v>
      </c>
      <c r="C133" s="41" t="s">
        <v>14</v>
      </c>
      <c r="D133" s="47">
        <f>433.4+1178.3</f>
        <v>1611.6999999999998</v>
      </c>
      <c r="E133" s="48">
        <v>25200</v>
      </c>
      <c r="F133" s="49">
        <v>1</v>
      </c>
      <c r="G133" s="49"/>
      <c r="H133" s="48">
        <f aca="true" t="shared" si="5" ref="H133:H140">D133*E133*F133</f>
        <v>40614839.99999999</v>
      </c>
      <c r="I133" s="90" t="s">
        <v>126</v>
      </c>
      <c r="J133" s="53"/>
    </row>
    <row r="134" spans="1:10" s="7" customFormat="1" ht="140.25">
      <c r="A134" s="39"/>
      <c r="B134" s="50" t="s">
        <v>85</v>
      </c>
      <c r="C134" s="41" t="s">
        <v>14</v>
      </c>
      <c r="D134" s="47">
        <f>433.4+1178.3</f>
        <v>1611.6999999999998</v>
      </c>
      <c r="E134" s="48">
        <v>25200</v>
      </c>
      <c r="F134" s="49">
        <v>1.5</v>
      </c>
      <c r="G134" s="49"/>
      <c r="H134" s="48">
        <f t="shared" si="5"/>
        <v>60922259.999999985</v>
      </c>
      <c r="I134" s="91"/>
      <c r="J134" s="53"/>
    </row>
    <row r="135" spans="1:10" s="7" customFormat="1" ht="30.75">
      <c r="A135" s="39"/>
      <c r="B135" s="50" t="s">
        <v>86</v>
      </c>
      <c r="C135" s="41"/>
      <c r="D135" s="47">
        <v>538.7</v>
      </c>
      <c r="E135" s="48">
        <v>23100</v>
      </c>
      <c r="F135" s="49">
        <v>1</v>
      </c>
      <c r="G135" s="49"/>
      <c r="H135" s="48">
        <f t="shared" si="5"/>
        <v>12443970.000000002</v>
      </c>
      <c r="I135" s="71" t="s">
        <v>73</v>
      </c>
      <c r="J135" s="59"/>
    </row>
    <row r="136" spans="1:10" s="7" customFormat="1" ht="156">
      <c r="A136" s="39"/>
      <c r="B136" s="30" t="s">
        <v>87</v>
      </c>
      <c r="C136" s="41" t="s">
        <v>14</v>
      </c>
      <c r="D136" s="47">
        <v>538.7</v>
      </c>
      <c r="E136" s="48">
        <v>23100</v>
      </c>
      <c r="F136" s="49">
        <v>2</v>
      </c>
      <c r="G136" s="49"/>
      <c r="H136" s="48">
        <f t="shared" si="5"/>
        <v>24887940.000000004</v>
      </c>
      <c r="I136" s="67"/>
      <c r="J136" s="53"/>
    </row>
    <row r="137" spans="1:10" s="7" customFormat="1" ht="27">
      <c r="A137" s="41"/>
      <c r="B137" s="50" t="s">
        <v>34</v>
      </c>
      <c r="C137" s="41" t="s">
        <v>11</v>
      </c>
      <c r="D137" s="47">
        <v>550</v>
      </c>
      <c r="E137" s="48">
        <v>35860</v>
      </c>
      <c r="F137" s="51">
        <v>1</v>
      </c>
      <c r="G137" s="51"/>
      <c r="H137" s="48">
        <f t="shared" si="5"/>
        <v>19723000</v>
      </c>
      <c r="I137" s="71" t="s">
        <v>124</v>
      </c>
      <c r="J137" s="53"/>
    </row>
    <row r="138" spans="1:10" s="7" customFormat="1" ht="15">
      <c r="A138" s="41"/>
      <c r="B138" s="50" t="s">
        <v>96</v>
      </c>
      <c r="C138" s="41" t="s">
        <v>11</v>
      </c>
      <c r="D138" s="48">
        <v>100</v>
      </c>
      <c r="E138" s="48">
        <v>8200</v>
      </c>
      <c r="F138" s="51">
        <v>1</v>
      </c>
      <c r="G138" s="51"/>
      <c r="H138" s="48">
        <f t="shared" si="5"/>
        <v>820000</v>
      </c>
      <c r="I138" s="71"/>
      <c r="J138" s="53"/>
    </row>
    <row r="139" spans="1:10" s="7" customFormat="1" ht="15">
      <c r="A139" s="41"/>
      <c r="B139" s="50" t="s">
        <v>125</v>
      </c>
      <c r="C139" s="41" t="s">
        <v>11</v>
      </c>
      <c r="D139" s="48">
        <v>35</v>
      </c>
      <c r="E139" s="48">
        <v>48570</v>
      </c>
      <c r="F139" s="51">
        <v>1</v>
      </c>
      <c r="G139" s="51"/>
      <c r="H139" s="48">
        <f t="shared" si="5"/>
        <v>1699950</v>
      </c>
      <c r="I139" s="71"/>
      <c r="J139" s="53"/>
    </row>
    <row r="140" spans="1:10" s="7" customFormat="1" ht="15">
      <c r="A140" s="41"/>
      <c r="B140" s="50" t="s">
        <v>13</v>
      </c>
      <c r="C140" s="41" t="s">
        <v>11</v>
      </c>
      <c r="D140" s="57">
        <v>390</v>
      </c>
      <c r="E140" s="48">
        <v>30240</v>
      </c>
      <c r="F140" s="51">
        <v>1</v>
      </c>
      <c r="G140" s="51"/>
      <c r="H140" s="48">
        <f t="shared" si="5"/>
        <v>11793600</v>
      </c>
      <c r="I140" s="71" t="s">
        <v>73</v>
      </c>
      <c r="J140" s="53"/>
    </row>
    <row r="141" spans="1:10" s="7" customFormat="1" ht="30.75">
      <c r="A141" s="39">
        <v>15</v>
      </c>
      <c r="B141" s="40" t="s">
        <v>143</v>
      </c>
      <c r="C141" s="41"/>
      <c r="D141" s="42"/>
      <c r="E141" s="43"/>
      <c r="F141" s="44"/>
      <c r="G141" s="44"/>
      <c r="H141" s="43">
        <f>ROUND(SUM(H142:H144),-3)</f>
        <v>60333000</v>
      </c>
      <c r="I141" s="71" t="s">
        <v>15</v>
      </c>
      <c r="J141" s="53"/>
    </row>
    <row r="142" spans="1:10" s="7" customFormat="1" ht="30.75">
      <c r="A142" s="39"/>
      <c r="B142" s="50" t="s">
        <v>84</v>
      </c>
      <c r="C142" s="41" t="s">
        <v>14</v>
      </c>
      <c r="D142" s="47">
        <v>777.3</v>
      </c>
      <c r="E142" s="48">
        <v>25200</v>
      </c>
      <c r="F142" s="49">
        <v>1</v>
      </c>
      <c r="G142" s="49"/>
      <c r="H142" s="48">
        <f>D142*E142*F142</f>
        <v>19587960</v>
      </c>
      <c r="I142" s="67"/>
      <c r="J142" s="53"/>
    </row>
    <row r="143" spans="1:10" s="7" customFormat="1" ht="140.25">
      <c r="A143" s="39"/>
      <c r="B143" s="50" t="s">
        <v>85</v>
      </c>
      <c r="C143" s="41" t="s">
        <v>14</v>
      </c>
      <c r="D143" s="47">
        <v>777.3</v>
      </c>
      <c r="E143" s="48">
        <v>25200</v>
      </c>
      <c r="F143" s="49">
        <v>1.5</v>
      </c>
      <c r="G143" s="49"/>
      <c r="H143" s="48">
        <f>D143*E143*F143</f>
        <v>29381940</v>
      </c>
      <c r="I143" s="67"/>
      <c r="J143" s="53"/>
    </row>
    <row r="144" spans="1:10" s="7" customFormat="1" ht="15">
      <c r="A144" s="41"/>
      <c r="B144" s="50" t="s">
        <v>12</v>
      </c>
      <c r="C144" s="41" t="s">
        <v>11</v>
      </c>
      <c r="D144" s="48">
        <v>490</v>
      </c>
      <c r="E144" s="48">
        <v>23190</v>
      </c>
      <c r="F144" s="51">
        <v>1</v>
      </c>
      <c r="G144" s="51"/>
      <c r="H144" s="48">
        <f>D144*E144*F144</f>
        <v>11363100</v>
      </c>
      <c r="I144" s="71" t="s">
        <v>15</v>
      </c>
      <c r="J144" s="53"/>
    </row>
    <row r="145" spans="1:10" s="7" customFormat="1" ht="30.75">
      <c r="A145" s="39">
        <v>16</v>
      </c>
      <c r="B145" s="40" t="s">
        <v>147</v>
      </c>
      <c r="C145" s="41"/>
      <c r="D145" s="42"/>
      <c r="E145" s="43"/>
      <c r="F145" s="44"/>
      <c r="G145" s="44"/>
      <c r="H145" s="43">
        <f>ROUND(SUM(H146:H148),-3)</f>
        <v>107686000</v>
      </c>
      <c r="I145" s="71" t="s">
        <v>92</v>
      </c>
      <c r="J145" s="53"/>
    </row>
    <row r="146" spans="1:10" s="7" customFormat="1" ht="30.75">
      <c r="A146" s="41"/>
      <c r="B146" s="50" t="s">
        <v>74</v>
      </c>
      <c r="C146" s="41" t="s">
        <v>14</v>
      </c>
      <c r="D146" s="47">
        <v>735.8</v>
      </c>
      <c r="E146" s="48">
        <v>20400</v>
      </c>
      <c r="F146" s="49">
        <v>1</v>
      </c>
      <c r="G146" s="49"/>
      <c r="H146" s="48">
        <f>D146*E146*F146</f>
        <v>15010320</v>
      </c>
      <c r="I146" s="71"/>
      <c r="J146" s="53"/>
    </row>
    <row r="147" spans="1:10" s="7" customFormat="1" ht="156" customHeight="1">
      <c r="A147" s="41"/>
      <c r="B147" s="50" t="s">
        <v>77</v>
      </c>
      <c r="C147" s="41" t="s">
        <v>14</v>
      </c>
      <c r="D147" s="47">
        <v>735.8</v>
      </c>
      <c r="E147" s="48">
        <f>E146</f>
        <v>20400</v>
      </c>
      <c r="F147" s="49">
        <v>2</v>
      </c>
      <c r="G147" s="49"/>
      <c r="H147" s="48">
        <f>D147*E147*F147</f>
        <v>30020640</v>
      </c>
      <c r="I147" s="71"/>
      <c r="J147" s="53"/>
    </row>
    <row r="148" spans="1:10" s="7" customFormat="1" ht="33.75" customHeight="1">
      <c r="A148" s="41"/>
      <c r="B148" s="50" t="s">
        <v>113</v>
      </c>
      <c r="C148" s="41" t="s">
        <v>28</v>
      </c>
      <c r="D148" s="47">
        <f>D147*1.5</f>
        <v>1103.6999999999998</v>
      </c>
      <c r="E148" s="48">
        <v>43000</v>
      </c>
      <c r="F148" s="51">
        <v>1.15</v>
      </c>
      <c r="G148" s="55">
        <v>1.148</v>
      </c>
      <c r="H148" s="48">
        <f>D148*E148*F148*G148</f>
        <v>62655503.81999998</v>
      </c>
      <c r="I148" s="71"/>
      <c r="J148" s="53"/>
    </row>
    <row r="149" spans="1:10" s="7" customFormat="1" ht="15">
      <c r="A149" s="39">
        <v>17</v>
      </c>
      <c r="B149" s="40" t="s">
        <v>105</v>
      </c>
      <c r="C149" s="41"/>
      <c r="D149" s="42"/>
      <c r="E149" s="43"/>
      <c r="F149" s="44"/>
      <c r="G149" s="44"/>
      <c r="H149" s="43">
        <f>ROUND(SUM(H150:H152),-3)</f>
        <v>147773000</v>
      </c>
      <c r="I149" s="71" t="s">
        <v>135</v>
      </c>
      <c r="J149" s="53"/>
    </row>
    <row r="150" spans="1:10" s="7" customFormat="1" ht="30.75">
      <c r="A150" s="41"/>
      <c r="B150" s="50" t="s">
        <v>74</v>
      </c>
      <c r="C150" s="41" t="s">
        <v>14</v>
      </c>
      <c r="D150" s="47">
        <v>1009.7</v>
      </c>
      <c r="E150" s="48">
        <v>20400</v>
      </c>
      <c r="F150" s="49">
        <v>1</v>
      </c>
      <c r="G150" s="49"/>
      <c r="H150" s="48">
        <f>D150*E150*F150</f>
        <v>20597880</v>
      </c>
      <c r="I150" s="71"/>
      <c r="J150" s="53"/>
    </row>
    <row r="151" spans="1:10" s="7" customFormat="1" ht="150" customHeight="1">
      <c r="A151" s="41"/>
      <c r="B151" s="50" t="s">
        <v>77</v>
      </c>
      <c r="C151" s="41" t="s">
        <v>14</v>
      </c>
      <c r="D151" s="47">
        <v>1009.7</v>
      </c>
      <c r="E151" s="48">
        <f>E150</f>
        <v>20400</v>
      </c>
      <c r="F151" s="49">
        <v>2</v>
      </c>
      <c r="G151" s="49"/>
      <c r="H151" s="48">
        <f>D151*E151*F151</f>
        <v>41195760</v>
      </c>
      <c r="I151" s="71"/>
      <c r="J151" s="53"/>
    </row>
    <row r="152" spans="1:10" s="7" customFormat="1" ht="30.75">
      <c r="A152" s="41"/>
      <c r="B152" s="50" t="s">
        <v>106</v>
      </c>
      <c r="C152" s="41" t="s">
        <v>28</v>
      </c>
      <c r="D152" s="47">
        <f>D151*1.5</f>
        <v>1514.5500000000002</v>
      </c>
      <c r="E152" s="48">
        <v>43000</v>
      </c>
      <c r="F152" s="51">
        <v>1.15</v>
      </c>
      <c r="G152" s="55">
        <v>1.148</v>
      </c>
      <c r="H152" s="48">
        <f>D152*E152*F152*G152</f>
        <v>85978883.13</v>
      </c>
      <c r="I152" s="71"/>
      <c r="J152" s="53"/>
    </row>
    <row r="153" spans="1:10" s="7" customFormat="1" ht="15">
      <c r="A153" s="39">
        <v>18</v>
      </c>
      <c r="B153" s="40" t="s">
        <v>114</v>
      </c>
      <c r="C153" s="41"/>
      <c r="D153" s="42"/>
      <c r="E153" s="43"/>
      <c r="F153" s="44"/>
      <c r="G153" s="44"/>
      <c r="H153" s="43">
        <f>ROUND(SUM(H154:H157),-3)</f>
        <v>70939000</v>
      </c>
      <c r="I153" s="71" t="s">
        <v>127</v>
      </c>
      <c r="J153" s="53"/>
    </row>
    <row r="154" spans="1:10" s="7" customFormat="1" ht="30.75">
      <c r="A154" s="41"/>
      <c r="B154" s="50" t="s">
        <v>84</v>
      </c>
      <c r="C154" s="41" t="s">
        <v>14</v>
      </c>
      <c r="D154" s="47">
        <v>1063.9</v>
      </c>
      <c r="E154" s="48">
        <v>25200</v>
      </c>
      <c r="F154" s="49">
        <v>1</v>
      </c>
      <c r="G154" s="49"/>
      <c r="H154" s="48">
        <f>D154*E154*F154</f>
        <v>26810280.000000004</v>
      </c>
      <c r="I154" s="71"/>
      <c r="J154" s="53"/>
    </row>
    <row r="155" spans="1:10" s="7" customFormat="1" ht="140.25">
      <c r="A155" s="41"/>
      <c r="B155" s="50" t="s">
        <v>85</v>
      </c>
      <c r="C155" s="41" t="s">
        <v>14</v>
      </c>
      <c r="D155" s="47">
        <v>1063.9</v>
      </c>
      <c r="E155" s="48">
        <v>25200</v>
      </c>
      <c r="F155" s="49">
        <v>1.5</v>
      </c>
      <c r="G155" s="49"/>
      <c r="H155" s="48">
        <f>D155*E155*F155</f>
        <v>40215420.00000001</v>
      </c>
      <c r="I155" s="71"/>
      <c r="J155" s="53"/>
    </row>
    <row r="156" spans="1:10" s="7" customFormat="1" ht="15">
      <c r="A156" s="41"/>
      <c r="B156" s="50" t="s">
        <v>12</v>
      </c>
      <c r="C156" s="41" t="s">
        <v>81</v>
      </c>
      <c r="D156" s="56">
        <f>1063.9/10000</f>
        <v>0.10639000000000001</v>
      </c>
      <c r="E156" s="48">
        <v>31880570</v>
      </c>
      <c r="F156" s="51">
        <v>1</v>
      </c>
      <c r="G156" s="55"/>
      <c r="H156" s="48">
        <f>D156*E156*F156</f>
        <v>3391773.8423000006</v>
      </c>
      <c r="I156" s="71"/>
      <c r="J156" s="53"/>
    </row>
    <row r="157" spans="1:10" s="7" customFormat="1" ht="15">
      <c r="A157" s="41"/>
      <c r="B157" s="50" t="s">
        <v>122</v>
      </c>
      <c r="C157" s="41" t="s">
        <v>11</v>
      </c>
      <c r="D157" s="47">
        <v>10</v>
      </c>
      <c r="E157" s="48">
        <v>52190</v>
      </c>
      <c r="F157" s="51">
        <v>1</v>
      </c>
      <c r="G157" s="55"/>
      <c r="H157" s="48">
        <f>D157*E157*F157</f>
        <v>521900</v>
      </c>
      <c r="I157" s="71"/>
      <c r="J157" s="53"/>
    </row>
    <row r="158" spans="1:10" s="7" customFormat="1" ht="15">
      <c r="A158" s="39">
        <v>19</v>
      </c>
      <c r="B158" s="81" t="s">
        <v>115</v>
      </c>
      <c r="C158" s="41"/>
      <c r="D158" s="42"/>
      <c r="E158" s="43"/>
      <c r="F158" s="44"/>
      <c r="G158" s="44"/>
      <c r="H158" s="43">
        <f>ROUND(SUM(H159:H161),-3)</f>
        <v>33447000</v>
      </c>
      <c r="I158" s="71" t="s">
        <v>140</v>
      </c>
      <c r="J158" s="53"/>
    </row>
    <row r="159" spans="1:10" s="7" customFormat="1" ht="30.75">
      <c r="A159" s="41"/>
      <c r="B159" s="50" t="s">
        <v>163</v>
      </c>
      <c r="C159" s="41" t="s">
        <v>14</v>
      </c>
      <c r="D159" s="47">
        <v>1038.4</v>
      </c>
      <c r="E159" s="48">
        <v>4560</v>
      </c>
      <c r="F159" s="49">
        <v>1</v>
      </c>
      <c r="G159" s="49"/>
      <c r="H159" s="48">
        <f>D159*E159*F159</f>
        <v>4735104</v>
      </c>
      <c r="I159" s="71"/>
      <c r="J159" s="53"/>
    </row>
    <row r="160" spans="1:10" s="7" customFormat="1" ht="145.5" customHeight="1">
      <c r="A160" s="41"/>
      <c r="B160" s="50" t="s">
        <v>85</v>
      </c>
      <c r="C160" s="41" t="s">
        <v>14</v>
      </c>
      <c r="D160" s="47">
        <v>1038.4</v>
      </c>
      <c r="E160" s="48">
        <v>4560</v>
      </c>
      <c r="F160" s="49">
        <v>1.5</v>
      </c>
      <c r="G160" s="49"/>
      <c r="H160" s="48">
        <f>D160*E160*F160</f>
        <v>7102656</v>
      </c>
      <c r="I160" s="71"/>
      <c r="J160" s="53"/>
    </row>
    <row r="161" spans="1:10" s="7" customFormat="1" ht="15">
      <c r="A161" s="41"/>
      <c r="B161" s="50" t="s">
        <v>120</v>
      </c>
      <c r="C161" s="41" t="s">
        <v>121</v>
      </c>
      <c r="D161" s="47">
        <f>20*21</f>
        <v>420</v>
      </c>
      <c r="E161" s="48">
        <v>51450</v>
      </c>
      <c r="F161" s="49">
        <v>1</v>
      </c>
      <c r="G161" s="49"/>
      <c r="H161" s="48">
        <f>D161*E161*F161</f>
        <v>21609000</v>
      </c>
      <c r="I161" s="71"/>
      <c r="J161" s="53"/>
    </row>
    <row r="162" spans="1:10" s="8" customFormat="1" ht="24.75" customHeight="1">
      <c r="A162" s="82" t="s">
        <v>31</v>
      </c>
      <c r="B162" s="83"/>
      <c r="C162" s="84"/>
      <c r="D162" s="42"/>
      <c r="E162" s="43"/>
      <c r="F162" s="45"/>
      <c r="G162" s="45"/>
      <c r="H162" s="43">
        <f>ROUND(SUM(H10:H161)/2,-3)</f>
        <v>3706425000</v>
      </c>
      <c r="I162" s="67"/>
      <c r="J162" s="46"/>
    </row>
    <row r="163" spans="1:10" s="4" customFormat="1" ht="15">
      <c r="A163" s="60"/>
      <c r="B163" s="61"/>
      <c r="C163" s="60"/>
      <c r="D163" s="62"/>
      <c r="E163" s="63"/>
      <c r="F163" s="60"/>
      <c r="G163" s="60"/>
      <c r="H163" s="63"/>
      <c r="I163" s="75"/>
      <c r="J163" s="60"/>
    </row>
    <row r="164" spans="2:9" s="3" customFormat="1" ht="15">
      <c r="B164" s="27"/>
      <c r="C164" s="4"/>
      <c r="D164" s="10"/>
      <c r="E164" s="14"/>
      <c r="H164" s="14"/>
      <c r="I164" s="76"/>
    </row>
    <row r="165" spans="2:9" s="4" customFormat="1" ht="15">
      <c r="B165" s="26"/>
      <c r="D165" s="11"/>
      <c r="E165" s="13"/>
      <c r="H165" s="13"/>
      <c r="I165" s="77"/>
    </row>
    <row r="166" spans="2:9" s="4" customFormat="1" ht="15">
      <c r="B166" s="26"/>
      <c r="D166" s="11"/>
      <c r="E166" s="13"/>
      <c r="H166" s="13"/>
      <c r="I166" s="77"/>
    </row>
    <row r="167" spans="2:9" s="3" customFormat="1" ht="15">
      <c r="B167" s="27"/>
      <c r="C167" s="4"/>
      <c r="D167" s="10"/>
      <c r="E167" s="14"/>
      <c r="H167" s="14"/>
      <c r="I167" s="76"/>
    </row>
    <row r="168" spans="2:9" s="4" customFormat="1" ht="15">
      <c r="B168" s="26"/>
      <c r="D168" s="11"/>
      <c r="E168" s="13"/>
      <c r="H168" s="13"/>
      <c r="I168" s="77"/>
    </row>
    <row r="169" spans="2:9" s="4" customFormat="1" ht="15">
      <c r="B169" s="26"/>
      <c r="D169" s="11"/>
      <c r="E169" s="13"/>
      <c r="H169" s="13"/>
      <c r="I169" s="77"/>
    </row>
    <row r="170" spans="2:9" s="3" customFormat="1" ht="15">
      <c r="B170" s="27"/>
      <c r="C170" s="4"/>
      <c r="D170" s="10"/>
      <c r="E170" s="14"/>
      <c r="H170" s="14"/>
      <c r="I170" s="76"/>
    </row>
    <row r="171" spans="2:9" s="4" customFormat="1" ht="15">
      <c r="B171" s="26"/>
      <c r="D171" s="11"/>
      <c r="E171" s="13"/>
      <c r="H171" s="13"/>
      <c r="I171" s="77"/>
    </row>
    <row r="172" spans="2:9" s="4" customFormat="1" ht="15">
      <c r="B172" s="26"/>
      <c r="D172" s="11"/>
      <c r="E172" s="13"/>
      <c r="H172" s="13"/>
      <c r="I172" s="77"/>
    </row>
    <row r="173" spans="2:9" s="3" customFormat="1" ht="15">
      <c r="B173" s="27"/>
      <c r="C173" s="4"/>
      <c r="D173" s="10"/>
      <c r="E173" s="14"/>
      <c r="H173" s="14"/>
      <c r="I173" s="76"/>
    </row>
    <row r="174" spans="2:9" s="4" customFormat="1" ht="15">
      <c r="B174" s="26"/>
      <c r="D174" s="11"/>
      <c r="E174" s="13"/>
      <c r="H174" s="13"/>
      <c r="I174" s="77"/>
    </row>
    <row r="175" spans="2:9" s="4" customFormat="1" ht="15">
      <c r="B175" s="26"/>
      <c r="D175" s="11"/>
      <c r="E175" s="13"/>
      <c r="H175" s="13"/>
      <c r="I175" s="77"/>
    </row>
    <row r="176" spans="2:9" s="3" customFormat="1" ht="15">
      <c r="B176" s="27"/>
      <c r="C176" s="4"/>
      <c r="D176" s="10"/>
      <c r="E176" s="14"/>
      <c r="H176" s="14"/>
      <c r="I176" s="76"/>
    </row>
    <row r="177" spans="2:9" s="4" customFormat="1" ht="15">
      <c r="B177" s="26"/>
      <c r="D177" s="11"/>
      <c r="E177" s="13"/>
      <c r="H177" s="13"/>
      <c r="I177" s="77"/>
    </row>
    <row r="178" spans="2:9" s="4" customFormat="1" ht="15">
      <c r="B178" s="26"/>
      <c r="D178" s="11"/>
      <c r="E178" s="13"/>
      <c r="H178" s="13"/>
      <c r="I178" s="77"/>
    </row>
    <row r="179" spans="2:9" s="3" customFormat="1" ht="15">
      <c r="B179" s="27"/>
      <c r="C179" s="4"/>
      <c r="D179" s="10"/>
      <c r="E179" s="14"/>
      <c r="H179" s="14"/>
      <c r="I179" s="76"/>
    </row>
    <row r="180" spans="2:9" s="4" customFormat="1" ht="15">
      <c r="B180" s="26"/>
      <c r="D180" s="11"/>
      <c r="E180" s="13"/>
      <c r="H180" s="13"/>
      <c r="I180" s="77"/>
    </row>
    <row r="181" spans="2:9" s="4" customFormat="1" ht="15">
      <c r="B181" s="26"/>
      <c r="D181" s="11"/>
      <c r="E181" s="13"/>
      <c r="H181" s="13"/>
      <c r="I181" s="77"/>
    </row>
    <row r="182" spans="2:9" s="3" customFormat="1" ht="15">
      <c r="B182" s="27"/>
      <c r="C182" s="4"/>
      <c r="D182" s="10"/>
      <c r="E182" s="14"/>
      <c r="H182" s="14"/>
      <c r="I182" s="76"/>
    </row>
    <row r="183" spans="2:9" s="4" customFormat="1" ht="15">
      <c r="B183" s="26"/>
      <c r="D183" s="11"/>
      <c r="E183" s="13"/>
      <c r="H183" s="13"/>
      <c r="I183" s="77"/>
    </row>
    <row r="184" spans="2:9" s="4" customFormat="1" ht="15">
      <c r="B184" s="26"/>
      <c r="D184" s="11"/>
      <c r="E184" s="13"/>
      <c r="H184" s="13"/>
      <c r="I184" s="77"/>
    </row>
    <row r="185" spans="2:9" s="3" customFormat="1" ht="15">
      <c r="B185" s="27"/>
      <c r="C185" s="4"/>
      <c r="D185" s="10"/>
      <c r="E185" s="14"/>
      <c r="H185" s="14"/>
      <c r="I185" s="76"/>
    </row>
    <row r="186" spans="2:9" s="4" customFormat="1" ht="15">
      <c r="B186" s="26"/>
      <c r="D186" s="11"/>
      <c r="E186" s="13"/>
      <c r="H186" s="13"/>
      <c r="I186" s="77"/>
    </row>
    <row r="187" spans="2:9" s="4" customFormat="1" ht="15">
      <c r="B187" s="26"/>
      <c r="D187" s="11"/>
      <c r="E187" s="13"/>
      <c r="H187" s="13"/>
      <c r="I187" s="77"/>
    </row>
    <row r="188" spans="2:9" s="4" customFormat="1" ht="15">
      <c r="B188" s="26"/>
      <c r="D188" s="11"/>
      <c r="E188" s="13"/>
      <c r="H188" s="13"/>
      <c r="I188" s="77"/>
    </row>
    <row r="189" spans="2:9" s="4" customFormat="1" ht="15">
      <c r="B189" s="26"/>
      <c r="D189" s="11"/>
      <c r="E189" s="13"/>
      <c r="H189" s="13"/>
      <c r="I189" s="77"/>
    </row>
    <row r="190" spans="2:9" s="3" customFormat="1" ht="15">
      <c r="B190" s="27"/>
      <c r="C190" s="4"/>
      <c r="D190" s="10"/>
      <c r="E190" s="14"/>
      <c r="H190" s="14"/>
      <c r="I190" s="76"/>
    </row>
    <row r="191" spans="2:9" s="3" customFormat="1" ht="15">
      <c r="B191" s="27"/>
      <c r="C191" s="4"/>
      <c r="D191" s="10"/>
      <c r="E191" s="14"/>
      <c r="H191" s="14"/>
      <c r="I191" s="76"/>
    </row>
    <row r="192" spans="2:9" s="4" customFormat="1" ht="15">
      <c r="B192" s="26"/>
      <c r="D192" s="11"/>
      <c r="E192" s="13"/>
      <c r="H192" s="13"/>
      <c r="I192" s="77"/>
    </row>
    <row r="193" spans="2:9" s="4" customFormat="1" ht="15">
      <c r="B193" s="26"/>
      <c r="D193" s="11"/>
      <c r="E193" s="13"/>
      <c r="H193" s="13"/>
      <c r="I193" s="77"/>
    </row>
    <row r="194" spans="2:9" s="3" customFormat="1" ht="15">
      <c r="B194" s="27"/>
      <c r="C194" s="4"/>
      <c r="D194" s="10"/>
      <c r="E194" s="14"/>
      <c r="H194" s="14"/>
      <c r="I194" s="76"/>
    </row>
    <row r="195" spans="2:9" s="3" customFormat="1" ht="15">
      <c r="B195" s="27"/>
      <c r="C195" s="4"/>
      <c r="D195" s="10"/>
      <c r="E195" s="14"/>
      <c r="H195" s="14"/>
      <c r="I195" s="76"/>
    </row>
    <row r="196" spans="2:9" s="4" customFormat="1" ht="15">
      <c r="B196" s="26"/>
      <c r="D196" s="11"/>
      <c r="E196" s="13"/>
      <c r="H196" s="13"/>
      <c r="I196" s="77"/>
    </row>
    <row r="197" spans="2:9" s="4" customFormat="1" ht="15">
      <c r="B197" s="26"/>
      <c r="D197" s="11"/>
      <c r="E197" s="13"/>
      <c r="H197" s="13"/>
      <c r="I197" s="77"/>
    </row>
    <row r="198" spans="2:9" s="4" customFormat="1" ht="15">
      <c r="B198" s="26"/>
      <c r="D198" s="11"/>
      <c r="E198" s="13"/>
      <c r="H198" s="13"/>
      <c r="I198" s="77"/>
    </row>
    <row r="199" spans="2:9" s="3" customFormat="1" ht="15">
      <c r="B199" s="27"/>
      <c r="C199" s="4"/>
      <c r="D199" s="10"/>
      <c r="E199" s="14"/>
      <c r="H199" s="14"/>
      <c r="I199" s="76"/>
    </row>
    <row r="200" spans="2:9" s="4" customFormat="1" ht="15">
      <c r="B200" s="26"/>
      <c r="D200" s="11"/>
      <c r="E200" s="13"/>
      <c r="H200" s="13"/>
      <c r="I200" s="77"/>
    </row>
    <row r="201" spans="2:9" s="4" customFormat="1" ht="15">
      <c r="B201" s="26"/>
      <c r="D201" s="11"/>
      <c r="E201" s="13"/>
      <c r="H201" s="13"/>
      <c r="I201" s="77"/>
    </row>
    <row r="202" spans="2:9" s="3" customFormat="1" ht="15">
      <c r="B202" s="27"/>
      <c r="C202" s="4"/>
      <c r="D202" s="10"/>
      <c r="E202" s="14"/>
      <c r="H202" s="14"/>
      <c r="I202" s="76"/>
    </row>
    <row r="203" spans="2:9" s="4" customFormat="1" ht="15">
      <c r="B203" s="26"/>
      <c r="D203" s="11"/>
      <c r="E203" s="13"/>
      <c r="H203" s="13"/>
      <c r="I203" s="77"/>
    </row>
    <row r="204" spans="2:9" s="4" customFormat="1" ht="15">
      <c r="B204" s="26"/>
      <c r="D204" s="11"/>
      <c r="E204" s="13"/>
      <c r="H204" s="13"/>
      <c r="I204" s="77"/>
    </row>
    <row r="205" spans="2:9" s="3" customFormat="1" ht="15">
      <c r="B205" s="27"/>
      <c r="C205" s="4"/>
      <c r="D205" s="10"/>
      <c r="E205" s="14"/>
      <c r="H205" s="14"/>
      <c r="I205" s="76"/>
    </row>
    <row r="206" spans="2:9" s="4" customFormat="1" ht="15">
      <c r="B206" s="26"/>
      <c r="D206" s="11"/>
      <c r="E206" s="13"/>
      <c r="H206" s="13"/>
      <c r="I206" s="77"/>
    </row>
    <row r="207" spans="2:9" s="4" customFormat="1" ht="15">
      <c r="B207" s="26"/>
      <c r="D207" s="11"/>
      <c r="E207" s="13"/>
      <c r="H207" s="13"/>
      <c r="I207" s="77"/>
    </row>
    <row r="208" spans="2:9" s="4" customFormat="1" ht="15">
      <c r="B208" s="26"/>
      <c r="D208" s="11"/>
      <c r="E208" s="13"/>
      <c r="H208" s="13"/>
      <c r="I208" s="77"/>
    </row>
    <row r="209" spans="2:9" s="4" customFormat="1" ht="15">
      <c r="B209" s="26"/>
      <c r="D209" s="11"/>
      <c r="E209" s="13"/>
      <c r="H209" s="13"/>
      <c r="I209" s="77"/>
    </row>
    <row r="210" spans="2:9" s="4" customFormat="1" ht="15">
      <c r="B210" s="26"/>
      <c r="D210" s="11"/>
      <c r="E210" s="13"/>
      <c r="H210" s="13"/>
      <c r="I210" s="77"/>
    </row>
    <row r="211" spans="2:9" s="3" customFormat="1" ht="15">
      <c r="B211" s="27"/>
      <c r="C211" s="4"/>
      <c r="D211" s="10"/>
      <c r="E211" s="14"/>
      <c r="H211" s="14"/>
      <c r="I211" s="76"/>
    </row>
    <row r="212" spans="2:9" s="4" customFormat="1" ht="15">
      <c r="B212" s="26"/>
      <c r="D212" s="11"/>
      <c r="E212" s="13"/>
      <c r="H212" s="13"/>
      <c r="I212" s="77"/>
    </row>
    <row r="213" spans="2:9" s="4" customFormat="1" ht="15">
      <c r="B213" s="26"/>
      <c r="D213" s="11"/>
      <c r="E213" s="13"/>
      <c r="H213" s="13"/>
      <c r="I213" s="77"/>
    </row>
    <row r="214" spans="2:9" s="3" customFormat="1" ht="15">
      <c r="B214" s="27"/>
      <c r="C214" s="4"/>
      <c r="D214" s="10"/>
      <c r="E214" s="14"/>
      <c r="H214" s="14"/>
      <c r="I214" s="76"/>
    </row>
    <row r="215" spans="2:9" s="4" customFormat="1" ht="15">
      <c r="B215" s="26"/>
      <c r="D215" s="11"/>
      <c r="E215" s="13"/>
      <c r="H215" s="13"/>
      <c r="I215" s="77"/>
    </row>
    <row r="216" spans="2:9" s="4" customFormat="1" ht="75.75" customHeight="1">
      <c r="B216" s="26"/>
      <c r="D216" s="11"/>
      <c r="E216" s="13"/>
      <c r="H216" s="13"/>
      <c r="I216" s="77"/>
    </row>
    <row r="217" spans="2:9" s="4" customFormat="1" ht="39" customHeight="1">
      <c r="B217" s="26"/>
      <c r="D217" s="11"/>
      <c r="E217" s="13"/>
      <c r="H217" s="13"/>
      <c r="I217" s="77"/>
    </row>
    <row r="218" spans="2:9" s="3" customFormat="1" ht="15">
      <c r="B218" s="27"/>
      <c r="C218" s="4"/>
      <c r="D218" s="10"/>
      <c r="E218" s="14"/>
      <c r="H218" s="14"/>
      <c r="I218" s="76"/>
    </row>
    <row r="219" spans="2:9" s="4" customFormat="1" ht="15">
      <c r="B219" s="26"/>
      <c r="D219" s="11"/>
      <c r="E219" s="13"/>
      <c r="H219" s="13"/>
      <c r="I219" s="77"/>
    </row>
    <row r="220" spans="2:9" s="4" customFormat="1" ht="15">
      <c r="B220" s="26"/>
      <c r="D220" s="11"/>
      <c r="E220" s="13"/>
      <c r="H220" s="13"/>
      <c r="I220" s="77"/>
    </row>
    <row r="221" spans="2:9" s="4" customFormat="1" ht="77.25" customHeight="1">
      <c r="B221" s="26"/>
      <c r="D221" s="11"/>
      <c r="E221" s="13"/>
      <c r="H221" s="13"/>
      <c r="I221" s="77"/>
    </row>
    <row r="222" spans="2:9" s="4" customFormat="1" ht="15">
      <c r="B222" s="26"/>
      <c r="D222" s="11"/>
      <c r="E222" s="13"/>
      <c r="H222" s="13"/>
      <c r="I222" s="77"/>
    </row>
    <row r="223" spans="2:9" s="4" customFormat="1" ht="15">
      <c r="B223" s="26"/>
      <c r="D223" s="11"/>
      <c r="E223" s="13"/>
      <c r="H223" s="13"/>
      <c r="I223" s="77"/>
    </row>
    <row r="224" spans="2:9" s="4" customFormat="1" ht="15">
      <c r="B224" s="26"/>
      <c r="D224" s="11"/>
      <c r="E224" s="13"/>
      <c r="H224" s="13"/>
      <c r="I224" s="77"/>
    </row>
    <row r="225" spans="2:9" s="4" customFormat="1" ht="15">
      <c r="B225" s="26"/>
      <c r="D225" s="11"/>
      <c r="E225" s="13"/>
      <c r="H225" s="13"/>
      <c r="I225" s="77"/>
    </row>
    <row r="226" spans="2:9" s="4" customFormat="1" ht="15">
      <c r="B226" s="26"/>
      <c r="D226" s="11"/>
      <c r="E226" s="13"/>
      <c r="H226" s="13"/>
      <c r="I226" s="77"/>
    </row>
    <row r="227" spans="2:9" s="4" customFormat="1" ht="15">
      <c r="B227" s="26"/>
      <c r="D227" s="11"/>
      <c r="E227" s="13"/>
      <c r="H227" s="13"/>
      <c r="I227" s="77"/>
    </row>
    <row r="228" spans="2:9" s="4" customFormat="1" ht="15">
      <c r="B228" s="26"/>
      <c r="D228" s="11"/>
      <c r="E228" s="13"/>
      <c r="H228" s="13"/>
      <c r="I228" s="77"/>
    </row>
    <row r="229" spans="2:9" s="4" customFormat="1" ht="15">
      <c r="B229" s="26"/>
      <c r="D229" s="11"/>
      <c r="E229" s="13"/>
      <c r="H229" s="13"/>
      <c r="I229" s="77"/>
    </row>
    <row r="230" spans="2:9" s="4" customFormat="1" ht="15">
      <c r="B230" s="26"/>
      <c r="D230" s="11"/>
      <c r="E230" s="13"/>
      <c r="H230" s="13"/>
      <c r="I230" s="77"/>
    </row>
    <row r="231" spans="2:9" s="4" customFormat="1" ht="15">
      <c r="B231" s="26"/>
      <c r="D231" s="11"/>
      <c r="E231" s="13"/>
      <c r="H231" s="13"/>
      <c r="I231" s="77"/>
    </row>
    <row r="232" spans="2:9" s="4" customFormat="1" ht="15">
      <c r="B232" s="26"/>
      <c r="D232" s="11"/>
      <c r="E232" s="13"/>
      <c r="H232" s="13"/>
      <c r="I232" s="77"/>
    </row>
    <row r="233" spans="2:9" s="4" customFormat="1" ht="15">
      <c r="B233" s="26"/>
      <c r="D233" s="11"/>
      <c r="E233" s="13"/>
      <c r="H233" s="13"/>
      <c r="I233" s="77"/>
    </row>
    <row r="234" spans="2:9" s="4" customFormat="1" ht="15">
      <c r="B234" s="26"/>
      <c r="D234" s="11"/>
      <c r="E234" s="13"/>
      <c r="H234" s="13"/>
      <c r="I234" s="77"/>
    </row>
    <row r="235" spans="2:9" s="4" customFormat="1" ht="15">
      <c r="B235" s="26"/>
      <c r="D235" s="11"/>
      <c r="E235" s="13"/>
      <c r="H235" s="13"/>
      <c r="I235" s="77"/>
    </row>
    <row r="236" spans="2:9" s="4" customFormat="1" ht="15">
      <c r="B236" s="26"/>
      <c r="D236" s="11"/>
      <c r="E236" s="13"/>
      <c r="H236" s="13"/>
      <c r="I236" s="77"/>
    </row>
    <row r="237" spans="2:9" s="4" customFormat="1" ht="15">
      <c r="B237" s="26"/>
      <c r="D237" s="11"/>
      <c r="E237" s="13"/>
      <c r="H237" s="13"/>
      <c r="I237" s="77"/>
    </row>
    <row r="238" spans="2:9" s="4" customFormat="1" ht="15">
      <c r="B238" s="26"/>
      <c r="D238" s="11"/>
      <c r="E238" s="13"/>
      <c r="H238" s="13"/>
      <c r="I238" s="77"/>
    </row>
    <row r="239" spans="2:9" s="4" customFormat="1" ht="23.25" customHeight="1">
      <c r="B239" s="26"/>
      <c r="D239" s="11"/>
      <c r="E239" s="13"/>
      <c r="H239" s="13"/>
      <c r="I239" s="77"/>
    </row>
    <row r="240" spans="2:9" s="4" customFormat="1" ht="15">
      <c r="B240" s="26"/>
      <c r="D240" s="11"/>
      <c r="E240" s="13"/>
      <c r="H240" s="13"/>
      <c r="I240" s="77"/>
    </row>
    <row r="241" spans="2:9" s="4" customFormat="1" ht="15">
      <c r="B241" s="26"/>
      <c r="D241" s="11"/>
      <c r="E241" s="13"/>
      <c r="H241" s="13"/>
      <c r="I241" s="77"/>
    </row>
    <row r="242" spans="2:9" s="4" customFormat="1" ht="15">
      <c r="B242" s="26"/>
      <c r="D242" s="11"/>
      <c r="E242" s="13"/>
      <c r="H242" s="13"/>
      <c r="I242" s="77"/>
    </row>
    <row r="243" spans="2:9" s="4" customFormat="1" ht="15">
      <c r="B243" s="26"/>
      <c r="D243" s="11"/>
      <c r="E243" s="13"/>
      <c r="H243" s="13"/>
      <c r="I243" s="77"/>
    </row>
    <row r="244" spans="2:9" s="4" customFormat="1" ht="15">
      <c r="B244" s="26"/>
      <c r="D244" s="11"/>
      <c r="E244" s="13"/>
      <c r="H244" s="13"/>
      <c r="I244" s="77"/>
    </row>
    <row r="245" spans="2:9" s="3" customFormat="1" ht="15">
      <c r="B245" s="27"/>
      <c r="C245" s="4"/>
      <c r="D245" s="10"/>
      <c r="E245" s="14"/>
      <c r="H245" s="14"/>
      <c r="I245" s="76"/>
    </row>
    <row r="246" spans="2:9" s="4" customFormat="1" ht="15">
      <c r="B246" s="26"/>
      <c r="D246" s="11"/>
      <c r="E246" s="13"/>
      <c r="H246" s="13"/>
      <c r="I246" s="77"/>
    </row>
    <row r="247" spans="2:9" s="4" customFormat="1" ht="15">
      <c r="B247" s="26"/>
      <c r="D247" s="11"/>
      <c r="E247" s="13"/>
      <c r="H247" s="13"/>
      <c r="I247" s="77"/>
    </row>
    <row r="248" spans="2:9" s="4" customFormat="1" ht="15">
      <c r="B248" s="26"/>
      <c r="D248" s="11"/>
      <c r="E248" s="13"/>
      <c r="H248" s="13"/>
      <c r="I248" s="77"/>
    </row>
    <row r="249" spans="2:9" s="4" customFormat="1" ht="15">
      <c r="B249" s="26"/>
      <c r="D249" s="11"/>
      <c r="E249" s="13"/>
      <c r="H249" s="13"/>
      <c r="I249" s="77"/>
    </row>
    <row r="250" spans="2:9" s="4" customFormat="1" ht="15">
      <c r="B250" s="26"/>
      <c r="D250" s="11"/>
      <c r="E250" s="13"/>
      <c r="H250" s="13"/>
      <c r="I250" s="77"/>
    </row>
    <row r="251" spans="2:9" s="4" customFormat="1" ht="15">
      <c r="B251" s="26"/>
      <c r="D251" s="11"/>
      <c r="E251" s="13"/>
      <c r="H251" s="13"/>
      <c r="I251" s="77"/>
    </row>
    <row r="252" spans="2:9" s="4" customFormat="1" ht="15">
      <c r="B252" s="26"/>
      <c r="D252" s="11"/>
      <c r="E252" s="13"/>
      <c r="H252" s="13"/>
      <c r="I252" s="77"/>
    </row>
    <row r="253" spans="2:9" s="4" customFormat="1" ht="15">
      <c r="B253" s="26"/>
      <c r="D253" s="11"/>
      <c r="E253" s="13"/>
      <c r="H253" s="13"/>
      <c r="I253" s="77"/>
    </row>
    <row r="254" spans="2:9" s="4" customFormat="1" ht="15">
      <c r="B254" s="26"/>
      <c r="D254" s="11"/>
      <c r="E254" s="13"/>
      <c r="H254" s="13"/>
      <c r="I254" s="77"/>
    </row>
    <row r="255" spans="2:9" s="4" customFormat="1" ht="20.25" customHeight="1">
      <c r="B255" s="26"/>
      <c r="D255" s="11"/>
      <c r="E255" s="13"/>
      <c r="H255" s="13"/>
      <c r="I255" s="77"/>
    </row>
    <row r="256" spans="2:9" s="4" customFormat="1" ht="15">
      <c r="B256" s="26"/>
      <c r="D256" s="11"/>
      <c r="E256" s="13"/>
      <c r="H256" s="13"/>
      <c r="I256" s="77"/>
    </row>
    <row r="257" spans="2:9" s="4" customFormat="1" ht="15">
      <c r="B257" s="26"/>
      <c r="D257" s="11"/>
      <c r="E257" s="13"/>
      <c r="H257" s="13"/>
      <c r="I257" s="77"/>
    </row>
    <row r="258" spans="2:9" s="4" customFormat="1" ht="15">
      <c r="B258" s="26"/>
      <c r="D258" s="11"/>
      <c r="E258" s="13"/>
      <c r="H258" s="13"/>
      <c r="I258" s="77"/>
    </row>
    <row r="259" spans="1:3" ht="15">
      <c r="A259" s="1"/>
      <c r="C259" s="1"/>
    </row>
    <row r="260" spans="1:3" ht="15">
      <c r="A260" s="1"/>
      <c r="C260" s="1"/>
    </row>
    <row r="261" spans="1:3" ht="15">
      <c r="A261" s="1"/>
      <c r="C261" s="1"/>
    </row>
    <row r="262" spans="1:3" ht="15">
      <c r="A262" s="1"/>
      <c r="C262" s="1"/>
    </row>
    <row r="263" spans="1:3" ht="15">
      <c r="A263" s="1"/>
      <c r="C263" s="1"/>
    </row>
    <row r="264" spans="1:3" ht="15">
      <c r="A264" s="1"/>
      <c r="C264" s="1"/>
    </row>
    <row r="265" spans="1:3" ht="15">
      <c r="A265" s="1"/>
      <c r="C265" s="1"/>
    </row>
    <row r="266" spans="1:3" ht="15">
      <c r="A266" s="1"/>
      <c r="C266" s="1"/>
    </row>
    <row r="267" spans="1:3" ht="15">
      <c r="A267" s="1"/>
      <c r="C267" s="1"/>
    </row>
    <row r="268" spans="2:9" s="3" customFormat="1" ht="15">
      <c r="B268" s="27"/>
      <c r="C268" s="4"/>
      <c r="D268" s="10"/>
      <c r="E268" s="14"/>
      <c r="H268" s="14"/>
      <c r="I268" s="76"/>
    </row>
    <row r="269" spans="2:9" s="4" customFormat="1" ht="15">
      <c r="B269" s="26"/>
      <c r="D269" s="11"/>
      <c r="E269" s="13"/>
      <c r="H269" s="13"/>
      <c r="I269" s="77"/>
    </row>
    <row r="270" spans="2:9" s="4" customFormat="1" ht="15">
      <c r="B270" s="26"/>
      <c r="D270" s="11"/>
      <c r="E270" s="13"/>
      <c r="H270" s="13"/>
      <c r="I270" s="77"/>
    </row>
    <row r="271" spans="2:9" s="4" customFormat="1" ht="15">
      <c r="B271" s="26"/>
      <c r="D271" s="11"/>
      <c r="E271" s="13"/>
      <c r="H271" s="13"/>
      <c r="I271" s="77"/>
    </row>
    <row r="272" spans="2:9" s="4" customFormat="1" ht="15">
      <c r="B272" s="26"/>
      <c r="D272" s="11"/>
      <c r="E272" s="13"/>
      <c r="H272" s="13"/>
      <c r="I272" s="77"/>
    </row>
    <row r="273" spans="2:9" s="4" customFormat="1" ht="15">
      <c r="B273" s="26"/>
      <c r="D273" s="11"/>
      <c r="E273" s="13"/>
      <c r="H273" s="13"/>
      <c r="I273" s="77"/>
    </row>
    <row r="274" spans="2:9" s="4" customFormat="1" ht="15">
      <c r="B274" s="26"/>
      <c r="D274" s="11"/>
      <c r="E274" s="13"/>
      <c r="H274" s="13"/>
      <c r="I274" s="77"/>
    </row>
    <row r="275" spans="2:9" s="4" customFormat="1" ht="18.75" customHeight="1">
      <c r="B275" s="26"/>
      <c r="D275" s="11"/>
      <c r="E275" s="13"/>
      <c r="H275" s="13"/>
      <c r="I275" s="77"/>
    </row>
    <row r="276" spans="2:9" s="4" customFormat="1" ht="15">
      <c r="B276" s="26"/>
      <c r="D276" s="11"/>
      <c r="E276" s="13"/>
      <c r="H276" s="13"/>
      <c r="I276" s="77"/>
    </row>
    <row r="277" spans="2:9" s="4" customFormat="1" ht="15">
      <c r="B277" s="26"/>
      <c r="D277" s="11"/>
      <c r="E277" s="13"/>
      <c r="H277" s="13"/>
      <c r="I277" s="77"/>
    </row>
    <row r="278" spans="1:3" ht="15">
      <c r="A278" s="1"/>
      <c r="C278" s="1"/>
    </row>
    <row r="279" spans="2:9" s="3" customFormat="1" ht="15">
      <c r="B279" s="27"/>
      <c r="C279" s="4"/>
      <c r="D279" s="10"/>
      <c r="E279" s="14"/>
      <c r="H279" s="14"/>
      <c r="I279" s="76"/>
    </row>
    <row r="280" spans="2:9" s="4" customFormat="1" ht="15">
      <c r="B280" s="26"/>
      <c r="D280" s="11"/>
      <c r="E280" s="13"/>
      <c r="H280" s="13"/>
      <c r="I280" s="77"/>
    </row>
    <row r="281" spans="2:9" s="4" customFormat="1" ht="15">
      <c r="B281" s="26"/>
      <c r="D281" s="11"/>
      <c r="E281" s="13"/>
      <c r="H281" s="13"/>
      <c r="I281" s="77"/>
    </row>
    <row r="282" spans="2:9" s="4" customFormat="1" ht="61.5" customHeight="1">
      <c r="B282" s="26"/>
      <c r="D282" s="11"/>
      <c r="E282" s="13"/>
      <c r="H282" s="13"/>
      <c r="I282" s="77"/>
    </row>
    <row r="283" spans="2:9" s="4" customFormat="1" ht="15">
      <c r="B283" s="26"/>
      <c r="D283" s="11"/>
      <c r="E283" s="13"/>
      <c r="H283" s="13"/>
      <c r="I283" s="77"/>
    </row>
    <row r="284" spans="2:9" s="4" customFormat="1" ht="15">
      <c r="B284" s="26"/>
      <c r="D284" s="11"/>
      <c r="E284" s="13"/>
      <c r="H284" s="13"/>
      <c r="I284" s="77"/>
    </row>
    <row r="285" spans="1:3" ht="15">
      <c r="A285" s="1"/>
      <c r="C285" s="1"/>
    </row>
    <row r="286" spans="1:3" ht="15">
      <c r="A286" s="1"/>
      <c r="C286" s="1"/>
    </row>
    <row r="287" spans="1:3" ht="15">
      <c r="A287" s="1"/>
      <c r="C287" s="1"/>
    </row>
    <row r="288" spans="1:3" ht="15">
      <c r="A288" s="1"/>
      <c r="C288" s="1"/>
    </row>
    <row r="289" spans="1:3" ht="15">
      <c r="A289" s="1"/>
      <c r="C289" s="1"/>
    </row>
    <row r="290" spans="1:3" ht="15">
      <c r="A290" s="1"/>
      <c r="C290" s="1"/>
    </row>
    <row r="291" spans="1:3" ht="15">
      <c r="A291" s="1"/>
      <c r="C291" s="1"/>
    </row>
    <row r="292" spans="1:3" ht="15">
      <c r="A292" s="1"/>
      <c r="C292" s="1"/>
    </row>
    <row r="293" spans="1:3" ht="15">
      <c r="A293" s="1"/>
      <c r="C293" s="1"/>
    </row>
    <row r="294" spans="1:3" ht="15">
      <c r="A294" s="1"/>
      <c r="C294" s="1"/>
    </row>
    <row r="295" spans="1:3" ht="15">
      <c r="A295" s="1"/>
      <c r="C295" s="1"/>
    </row>
    <row r="296" spans="1:3" ht="15">
      <c r="A296" s="1"/>
      <c r="C296" s="1"/>
    </row>
    <row r="297" spans="1:3" ht="15">
      <c r="A297" s="1"/>
      <c r="C297" s="1"/>
    </row>
    <row r="298" spans="1:3" ht="15">
      <c r="A298" s="1"/>
      <c r="C298" s="1"/>
    </row>
    <row r="299" spans="1:3" ht="15">
      <c r="A299" s="1"/>
      <c r="C299" s="1"/>
    </row>
    <row r="300" spans="1:3" ht="15">
      <c r="A300" s="1"/>
      <c r="C300" s="1"/>
    </row>
    <row r="301" spans="1:3" ht="15">
      <c r="A301" s="1"/>
      <c r="C301" s="1"/>
    </row>
    <row r="302" spans="1:3" ht="15">
      <c r="A302" s="1"/>
      <c r="C302" s="1"/>
    </row>
    <row r="303" spans="1:3" ht="15">
      <c r="A303" s="1"/>
      <c r="C303" s="1"/>
    </row>
    <row r="304" spans="1:3" ht="15">
      <c r="A304" s="1"/>
      <c r="C304" s="1"/>
    </row>
    <row r="305" spans="1:3" ht="15">
      <c r="A305" s="1"/>
      <c r="C305" s="1"/>
    </row>
    <row r="306" spans="1:3" ht="15">
      <c r="A306" s="1"/>
      <c r="C306" s="1"/>
    </row>
    <row r="307" spans="1:3" ht="15">
      <c r="A307" s="1"/>
      <c r="C307" s="1"/>
    </row>
    <row r="308" spans="1:3" ht="15">
      <c r="A308" s="1"/>
      <c r="C308" s="1"/>
    </row>
    <row r="309" spans="2:9" s="2" customFormat="1" ht="15">
      <c r="B309" s="29"/>
      <c r="C309" s="1"/>
      <c r="D309" s="6"/>
      <c r="E309" s="15"/>
      <c r="H309" s="15"/>
      <c r="I309" s="79"/>
    </row>
    <row r="310" spans="1:3" ht="15">
      <c r="A310" s="1"/>
      <c r="C310" s="1"/>
    </row>
    <row r="311" spans="1:3" ht="15">
      <c r="A311" s="1"/>
      <c r="C311" s="1"/>
    </row>
    <row r="312" spans="1:3" ht="15">
      <c r="A312" s="1"/>
      <c r="C312" s="1"/>
    </row>
    <row r="313" spans="1:3" ht="15">
      <c r="A313" s="1"/>
      <c r="C313" s="1"/>
    </row>
    <row r="314" spans="1:3" ht="15">
      <c r="A314" s="1"/>
      <c r="C314" s="1"/>
    </row>
    <row r="315" spans="1:3" ht="56.25" customHeight="1">
      <c r="A315" s="1"/>
      <c r="C315" s="1"/>
    </row>
    <row r="316" spans="1:3" ht="15">
      <c r="A316" s="1"/>
      <c r="C316" s="1"/>
    </row>
    <row r="317" spans="1:3" ht="15">
      <c r="A317" s="1"/>
      <c r="C317" s="1"/>
    </row>
    <row r="318" spans="1:3" ht="15">
      <c r="A318" s="1"/>
      <c r="C318" s="1"/>
    </row>
    <row r="319" spans="1:3" ht="15">
      <c r="A319" s="1"/>
      <c r="C319" s="1"/>
    </row>
    <row r="320" spans="1:3" ht="15">
      <c r="A320" s="1"/>
      <c r="C320" s="1"/>
    </row>
    <row r="321" spans="1:3" ht="15">
      <c r="A321" s="1"/>
      <c r="C321" s="1"/>
    </row>
    <row r="322" spans="1:3" ht="15">
      <c r="A322" s="1"/>
      <c r="C322" s="1"/>
    </row>
    <row r="323" spans="1:3" ht="15">
      <c r="A323" s="1"/>
      <c r="C323" s="1"/>
    </row>
    <row r="324" spans="1:3" ht="15">
      <c r="A324" s="1"/>
      <c r="C324" s="1"/>
    </row>
    <row r="325" spans="1:3" ht="15">
      <c r="A325" s="1"/>
      <c r="C325" s="1"/>
    </row>
    <row r="326" spans="2:9" s="2" customFormat="1" ht="15">
      <c r="B326" s="29"/>
      <c r="C326" s="1"/>
      <c r="D326" s="6"/>
      <c r="E326" s="15"/>
      <c r="H326" s="15"/>
      <c r="I326" s="79"/>
    </row>
    <row r="327" spans="1:3" ht="15">
      <c r="A327" s="1"/>
      <c r="C327" s="1"/>
    </row>
    <row r="328" spans="1:3" ht="15">
      <c r="A328" s="1"/>
      <c r="C328" s="1"/>
    </row>
    <row r="329" spans="2:9" s="2" customFormat="1" ht="15">
      <c r="B329" s="29"/>
      <c r="C329" s="1"/>
      <c r="D329" s="6"/>
      <c r="E329" s="15"/>
      <c r="H329" s="15"/>
      <c r="I329" s="79"/>
    </row>
    <row r="330" spans="1:3" ht="15">
      <c r="A330" s="1"/>
      <c r="C330" s="1"/>
    </row>
    <row r="331" spans="1:3" ht="15">
      <c r="A331" s="1"/>
      <c r="C331" s="1"/>
    </row>
    <row r="332" spans="1:3" ht="15">
      <c r="A332" s="1"/>
      <c r="C332" s="1"/>
    </row>
    <row r="333" spans="1:3" ht="15">
      <c r="A333" s="1"/>
      <c r="C333" s="1"/>
    </row>
    <row r="334" spans="1:3" ht="15">
      <c r="A334" s="1"/>
      <c r="C334" s="1"/>
    </row>
    <row r="335" spans="1:3" ht="15">
      <c r="A335" s="1"/>
      <c r="C335" s="1"/>
    </row>
    <row r="336" spans="1:3" ht="15">
      <c r="A336" s="1"/>
      <c r="C336" s="1"/>
    </row>
    <row r="337" spans="2:9" s="2" customFormat="1" ht="15">
      <c r="B337" s="29"/>
      <c r="C337" s="1"/>
      <c r="D337" s="6"/>
      <c r="E337" s="15"/>
      <c r="H337" s="15"/>
      <c r="I337" s="79"/>
    </row>
    <row r="338" spans="1:3" ht="15">
      <c r="A338" s="1"/>
      <c r="C338" s="1"/>
    </row>
    <row r="339" spans="1:3" ht="15">
      <c r="A339" s="1"/>
      <c r="C339" s="1"/>
    </row>
    <row r="340" spans="2:9" s="2" customFormat="1" ht="15">
      <c r="B340" s="29"/>
      <c r="C340" s="1"/>
      <c r="D340" s="6"/>
      <c r="E340" s="15"/>
      <c r="H340" s="15"/>
      <c r="I340" s="79"/>
    </row>
    <row r="341" spans="1:3" ht="15">
      <c r="A341" s="1"/>
      <c r="C341" s="1"/>
    </row>
    <row r="342" spans="1:3" ht="15">
      <c r="A342" s="1"/>
      <c r="C342" s="1"/>
    </row>
    <row r="343" spans="1:3" ht="15">
      <c r="A343" s="1"/>
      <c r="C343" s="1"/>
    </row>
    <row r="344" spans="1:3" ht="15">
      <c r="A344" s="1"/>
      <c r="C344" s="1"/>
    </row>
    <row r="345" spans="2:9" s="2" customFormat="1" ht="15">
      <c r="B345" s="29"/>
      <c r="C345" s="1"/>
      <c r="D345" s="6"/>
      <c r="E345" s="15"/>
      <c r="H345" s="15"/>
      <c r="I345" s="79"/>
    </row>
    <row r="346" spans="1:3" ht="15">
      <c r="A346" s="1"/>
      <c r="C346" s="1"/>
    </row>
    <row r="347" spans="1:3" ht="15">
      <c r="A347" s="1"/>
      <c r="C347" s="1"/>
    </row>
    <row r="348" spans="1:3" ht="15">
      <c r="A348" s="1"/>
      <c r="C348" s="1"/>
    </row>
    <row r="349" spans="2:9" s="2" customFormat="1" ht="15">
      <c r="B349" s="29"/>
      <c r="C349" s="1"/>
      <c r="D349" s="6"/>
      <c r="E349" s="15"/>
      <c r="H349" s="15"/>
      <c r="I349" s="79"/>
    </row>
    <row r="350" spans="1:3" ht="15">
      <c r="A350" s="1"/>
      <c r="C350" s="1"/>
    </row>
    <row r="351" spans="1:3" ht="15">
      <c r="A351" s="1"/>
      <c r="C351" s="1"/>
    </row>
    <row r="352" spans="1:3" ht="15">
      <c r="A352" s="1"/>
      <c r="C352" s="1"/>
    </row>
    <row r="353" spans="1:3" ht="15">
      <c r="A353" s="1"/>
      <c r="C353" s="1"/>
    </row>
    <row r="354" spans="1:3" ht="15">
      <c r="A354" s="1"/>
      <c r="C354" s="1"/>
    </row>
    <row r="355" spans="1:3" ht="15">
      <c r="A355" s="1"/>
      <c r="C355" s="1"/>
    </row>
    <row r="356" spans="1:3" ht="15">
      <c r="A356" s="1"/>
      <c r="C356" s="1"/>
    </row>
    <row r="357" spans="1:3" ht="15">
      <c r="A357" s="1"/>
      <c r="C357" s="1"/>
    </row>
    <row r="358" spans="1:3" ht="15">
      <c r="A358" s="1"/>
      <c r="C358" s="1"/>
    </row>
    <row r="359" spans="1:3" ht="15">
      <c r="A359" s="1"/>
      <c r="C359" s="1"/>
    </row>
    <row r="360" spans="1:3" ht="15">
      <c r="A360" s="1"/>
      <c r="C360" s="1"/>
    </row>
    <row r="361" spans="1:3" ht="15">
      <c r="A361" s="1"/>
      <c r="C361" s="1"/>
    </row>
    <row r="362" spans="1:3" ht="15">
      <c r="A362" s="1"/>
      <c r="C362" s="1"/>
    </row>
    <row r="363" spans="1:3" ht="15">
      <c r="A363" s="1"/>
      <c r="C363" s="1"/>
    </row>
    <row r="364" spans="2:9" s="2" customFormat="1" ht="15">
      <c r="B364" s="29"/>
      <c r="C364" s="1"/>
      <c r="D364" s="6"/>
      <c r="E364" s="15"/>
      <c r="H364" s="15"/>
      <c r="I364" s="79"/>
    </row>
    <row r="365" spans="1:3" ht="15">
      <c r="A365" s="1"/>
      <c r="C365" s="1"/>
    </row>
    <row r="366" spans="1:3" ht="15">
      <c r="A366" s="1"/>
      <c r="C366" s="1"/>
    </row>
    <row r="367" spans="1:3" ht="15">
      <c r="A367" s="1"/>
      <c r="C367" s="1"/>
    </row>
    <row r="368" spans="1:3" ht="15">
      <c r="A368" s="1"/>
      <c r="C368" s="1"/>
    </row>
    <row r="369" spans="2:9" s="2" customFormat="1" ht="15">
      <c r="B369" s="29"/>
      <c r="C369" s="1"/>
      <c r="D369" s="6"/>
      <c r="E369" s="15"/>
      <c r="H369" s="15"/>
      <c r="I369" s="79"/>
    </row>
    <row r="370" spans="1:3" ht="15">
      <c r="A370" s="1"/>
      <c r="C370" s="1"/>
    </row>
    <row r="371" spans="1:3" ht="15">
      <c r="A371" s="1"/>
      <c r="C371" s="1"/>
    </row>
    <row r="372" spans="1:3" ht="15">
      <c r="A372" s="1"/>
      <c r="C372" s="1"/>
    </row>
    <row r="373" spans="1:3" ht="15">
      <c r="A373" s="1"/>
      <c r="C373" s="1"/>
    </row>
    <row r="374" spans="1:3" ht="15">
      <c r="A374" s="1"/>
      <c r="C374" s="1"/>
    </row>
    <row r="375" spans="1:3" ht="15">
      <c r="A375" s="1"/>
      <c r="C375" s="1"/>
    </row>
    <row r="376" spans="1:3" ht="15">
      <c r="A376" s="1"/>
      <c r="C376" s="1"/>
    </row>
    <row r="377" spans="1:3" ht="15">
      <c r="A377" s="1"/>
      <c r="C377" s="1"/>
    </row>
    <row r="378" spans="2:9" s="2" customFormat="1" ht="15">
      <c r="B378" s="29"/>
      <c r="C378" s="1"/>
      <c r="D378" s="6"/>
      <c r="E378" s="15"/>
      <c r="H378" s="15"/>
      <c r="I378" s="79"/>
    </row>
    <row r="379" spans="1:3" ht="15">
      <c r="A379" s="1"/>
      <c r="C379" s="1"/>
    </row>
    <row r="380" spans="1:3" ht="15">
      <c r="A380" s="1"/>
      <c r="C380" s="1"/>
    </row>
    <row r="381" spans="2:9" s="2" customFormat="1" ht="15">
      <c r="B381" s="29"/>
      <c r="C381" s="1"/>
      <c r="D381" s="6"/>
      <c r="E381" s="15"/>
      <c r="H381" s="15"/>
      <c r="I381" s="79"/>
    </row>
    <row r="382" spans="1:3" ht="15">
      <c r="A382" s="1"/>
      <c r="C382" s="1"/>
    </row>
    <row r="383" spans="1:3" ht="15">
      <c r="A383" s="1"/>
      <c r="C383" s="1"/>
    </row>
    <row r="384" spans="2:9" s="2" customFormat="1" ht="15">
      <c r="B384" s="29"/>
      <c r="C384" s="1"/>
      <c r="D384" s="6"/>
      <c r="E384" s="15"/>
      <c r="H384" s="15"/>
      <c r="I384" s="79"/>
    </row>
    <row r="385" spans="1:3" ht="15">
      <c r="A385" s="1"/>
      <c r="C385" s="1"/>
    </row>
    <row r="386" spans="1:3" ht="15">
      <c r="A386" s="1"/>
      <c r="C386" s="1"/>
    </row>
    <row r="387" spans="1:3" ht="15">
      <c r="A387" s="1"/>
      <c r="C387" s="1"/>
    </row>
    <row r="388" spans="1:3" ht="15">
      <c r="A388" s="1"/>
      <c r="C388" s="1"/>
    </row>
    <row r="389" spans="1:3" ht="15">
      <c r="A389" s="1"/>
      <c r="C389" s="1"/>
    </row>
    <row r="390" spans="1:3" ht="15">
      <c r="A390" s="1"/>
      <c r="C390" s="1"/>
    </row>
    <row r="391" spans="1:3" ht="15">
      <c r="A391" s="1"/>
      <c r="C391" s="1"/>
    </row>
    <row r="392" spans="1:3" ht="15">
      <c r="A392" s="1"/>
      <c r="C392" s="1"/>
    </row>
    <row r="393" spans="1:3" ht="15">
      <c r="A393" s="1"/>
      <c r="C393" s="1"/>
    </row>
    <row r="394" spans="2:9" s="2" customFormat="1" ht="15">
      <c r="B394" s="29"/>
      <c r="C394" s="1"/>
      <c r="D394" s="6"/>
      <c r="E394" s="15"/>
      <c r="H394" s="15"/>
      <c r="I394" s="79"/>
    </row>
    <row r="395" spans="1:3" ht="15">
      <c r="A395" s="1"/>
      <c r="C395" s="1"/>
    </row>
    <row r="396" spans="1:3" ht="15">
      <c r="A396" s="1"/>
      <c r="C396" s="1"/>
    </row>
    <row r="397" spans="1:3" ht="15">
      <c r="A397" s="1"/>
      <c r="C397" s="1"/>
    </row>
    <row r="398" spans="2:9" s="2" customFormat="1" ht="15">
      <c r="B398" s="29"/>
      <c r="C398" s="1"/>
      <c r="D398" s="6"/>
      <c r="E398" s="15"/>
      <c r="H398" s="15"/>
      <c r="I398" s="79"/>
    </row>
    <row r="399" spans="1:3" ht="15">
      <c r="A399" s="1"/>
      <c r="C399" s="1"/>
    </row>
    <row r="400" spans="1:3" ht="15">
      <c r="A400" s="1"/>
      <c r="C400" s="1"/>
    </row>
    <row r="401" spans="2:9" s="2" customFormat="1" ht="15">
      <c r="B401" s="29"/>
      <c r="C401" s="1"/>
      <c r="D401" s="6"/>
      <c r="E401" s="15"/>
      <c r="H401" s="15"/>
      <c r="I401" s="79"/>
    </row>
    <row r="402" spans="1:3" ht="15">
      <c r="A402" s="1"/>
      <c r="C402" s="1"/>
    </row>
    <row r="403" spans="1:3" ht="15">
      <c r="A403" s="1"/>
      <c r="C403" s="1"/>
    </row>
    <row r="404" spans="1:3" ht="15">
      <c r="A404" s="1"/>
      <c r="C404" s="1"/>
    </row>
    <row r="405" spans="1:3" ht="15">
      <c r="A405" s="1"/>
      <c r="C405" s="1"/>
    </row>
    <row r="406" spans="1:3" ht="15">
      <c r="A406" s="1"/>
      <c r="C406" s="1"/>
    </row>
    <row r="407" spans="1:3" ht="15">
      <c r="A407" s="1"/>
      <c r="C407" s="1"/>
    </row>
    <row r="408" spans="1:3" ht="15">
      <c r="A408" s="1"/>
      <c r="C408" s="1"/>
    </row>
    <row r="409" spans="1:3" ht="15">
      <c r="A409" s="1"/>
      <c r="C409" s="1"/>
    </row>
    <row r="410" spans="1:3" ht="15">
      <c r="A410" s="1"/>
      <c r="C410" s="1"/>
    </row>
    <row r="411" spans="1:3" ht="15">
      <c r="A411" s="1"/>
      <c r="C411" s="1"/>
    </row>
    <row r="412" spans="1:3" ht="15">
      <c r="A412" s="1"/>
      <c r="C412" s="1"/>
    </row>
    <row r="413" spans="1:3" ht="15">
      <c r="A413" s="1"/>
      <c r="C413" s="1"/>
    </row>
    <row r="414" spans="1:3" ht="15">
      <c r="A414" s="1"/>
      <c r="C414" s="1"/>
    </row>
    <row r="415" spans="1:3" ht="15">
      <c r="A415" s="1"/>
      <c r="C415" s="1"/>
    </row>
    <row r="416" spans="1:3" ht="15">
      <c r="A416" s="1"/>
      <c r="C416" s="1"/>
    </row>
    <row r="417" spans="1:3" ht="15">
      <c r="A417" s="1"/>
      <c r="C417" s="1"/>
    </row>
    <row r="418" spans="1:3" ht="15">
      <c r="A418" s="1"/>
      <c r="C418" s="1"/>
    </row>
    <row r="419" spans="2:9" s="2" customFormat="1" ht="15">
      <c r="B419" s="29"/>
      <c r="C419" s="1"/>
      <c r="D419" s="6"/>
      <c r="E419" s="15"/>
      <c r="H419" s="15"/>
      <c r="I419" s="79"/>
    </row>
    <row r="420" spans="1:3" ht="15">
      <c r="A420" s="1"/>
      <c r="C420" s="1"/>
    </row>
    <row r="421" spans="1:3" ht="15">
      <c r="A421" s="1"/>
      <c r="C421" s="1"/>
    </row>
    <row r="422" spans="1:3" ht="15">
      <c r="A422" s="1"/>
      <c r="C422" s="1"/>
    </row>
    <row r="423" spans="1:3" ht="15">
      <c r="A423" s="1"/>
      <c r="C423" s="1"/>
    </row>
    <row r="424" spans="1:3" ht="15">
      <c r="A424" s="1"/>
      <c r="C424" s="1"/>
    </row>
    <row r="425" spans="1:9" ht="15">
      <c r="A425" s="1"/>
      <c r="C425" s="1"/>
      <c r="D425" s="1"/>
      <c r="E425" s="1"/>
      <c r="I425" s="80"/>
    </row>
    <row r="426" spans="1:9" ht="15">
      <c r="A426" s="1"/>
      <c r="C426" s="1"/>
      <c r="D426" s="1"/>
      <c r="E426" s="1"/>
      <c r="I426" s="80"/>
    </row>
    <row r="427" spans="1:9" ht="15">
      <c r="A427" s="1"/>
      <c r="C427" s="1"/>
      <c r="D427" s="1"/>
      <c r="E427" s="1"/>
      <c r="I427" s="80"/>
    </row>
    <row r="428" spans="1:9" ht="15">
      <c r="A428" s="1"/>
      <c r="C428" s="1"/>
      <c r="D428" s="1"/>
      <c r="E428" s="1"/>
      <c r="I428" s="80"/>
    </row>
    <row r="429" spans="1:9" ht="15">
      <c r="A429" s="1"/>
      <c r="C429" s="1"/>
      <c r="D429" s="1"/>
      <c r="E429" s="1"/>
      <c r="I429" s="80"/>
    </row>
    <row r="430" spans="1:9" ht="15">
      <c r="A430" s="1"/>
      <c r="C430" s="1"/>
      <c r="D430" s="1"/>
      <c r="E430" s="1"/>
      <c r="I430" s="80"/>
    </row>
    <row r="431" spans="1:9" ht="15">
      <c r="A431" s="1"/>
      <c r="C431" s="1"/>
      <c r="D431" s="1"/>
      <c r="E431" s="1"/>
      <c r="I431" s="80"/>
    </row>
    <row r="432" spans="1:9" ht="15">
      <c r="A432" s="1"/>
      <c r="C432" s="1"/>
      <c r="D432" s="1"/>
      <c r="E432" s="1"/>
      <c r="I432" s="80"/>
    </row>
    <row r="433" spans="1:9" ht="15">
      <c r="A433" s="1"/>
      <c r="C433" s="1"/>
      <c r="D433" s="1"/>
      <c r="E433" s="1"/>
      <c r="I433" s="80"/>
    </row>
    <row r="434" spans="1:9" ht="15">
      <c r="A434" s="1"/>
      <c r="C434" s="1"/>
      <c r="D434" s="1"/>
      <c r="E434" s="1"/>
      <c r="I434" s="80"/>
    </row>
    <row r="435" spans="1:9" ht="15">
      <c r="A435" s="1"/>
      <c r="C435" s="1"/>
      <c r="D435" s="1"/>
      <c r="E435" s="1"/>
      <c r="I435" s="80"/>
    </row>
    <row r="436" spans="1:9" ht="15">
      <c r="A436" s="1"/>
      <c r="C436" s="1"/>
      <c r="D436" s="1"/>
      <c r="E436" s="1"/>
      <c r="I436" s="80"/>
    </row>
    <row r="437" spans="1:9" ht="15">
      <c r="A437" s="1"/>
      <c r="C437" s="1"/>
      <c r="D437" s="1"/>
      <c r="E437" s="1"/>
      <c r="I437" s="80"/>
    </row>
    <row r="438" spans="1:9" ht="15">
      <c r="A438" s="1"/>
      <c r="C438" s="1"/>
      <c r="D438" s="1"/>
      <c r="E438" s="1"/>
      <c r="I438" s="80"/>
    </row>
    <row r="439" spans="1:9" ht="15">
      <c r="A439" s="1"/>
      <c r="C439" s="1"/>
      <c r="D439" s="1"/>
      <c r="E439" s="1"/>
      <c r="I439" s="80"/>
    </row>
    <row r="440" spans="1:9" ht="19.5" customHeight="1">
      <c r="A440" s="1"/>
      <c r="C440" s="1"/>
      <c r="D440" s="1"/>
      <c r="E440" s="1"/>
      <c r="I440" s="80"/>
    </row>
    <row r="441" spans="1:9" ht="15">
      <c r="A441" s="1"/>
      <c r="C441" s="1"/>
      <c r="D441" s="1"/>
      <c r="E441" s="1"/>
      <c r="I441" s="80"/>
    </row>
    <row r="442" spans="1:9" ht="15">
      <c r="A442" s="1"/>
      <c r="C442" s="1"/>
      <c r="D442" s="1"/>
      <c r="E442" s="1"/>
      <c r="I442" s="80"/>
    </row>
    <row r="443" spans="1:9" ht="15">
      <c r="A443" s="1"/>
      <c r="C443" s="1"/>
      <c r="D443" s="1"/>
      <c r="E443" s="1"/>
      <c r="I443" s="80"/>
    </row>
    <row r="444" spans="1:9" ht="15">
      <c r="A444" s="1"/>
      <c r="C444" s="1"/>
      <c r="D444" s="1"/>
      <c r="E444" s="1"/>
      <c r="I444" s="80"/>
    </row>
    <row r="445" spans="1:9" ht="15">
      <c r="A445" s="1"/>
      <c r="C445" s="1"/>
      <c r="D445" s="1"/>
      <c r="E445" s="1"/>
      <c r="I445" s="80"/>
    </row>
    <row r="446" spans="1:9" ht="15">
      <c r="A446" s="1"/>
      <c r="C446" s="1"/>
      <c r="D446" s="1"/>
      <c r="E446" s="1"/>
      <c r="I446" s="80"/>
    </row>
    <row r="447" spans="1:9" ht="15">
      <c r="A447" s="1"/>
      <c r="C447" s="1"/>
      <c r="D447" s="1"/>
      <c r="E447" s="1"/>
      <c r="I447" s="80"/>
    </row>
    <row r="448" spans="1:9" ht="15">
      <c r="A448" s="1"/>
      <c r="C448" s="1"/>
      <c r="D448" s="1"/>
      <c r="E448" s="1"/>
      <c r="I448" s="80"/>
    </row>
    <row r="449" spans="1:9" ht="15">
      <c r="A449" s="1"/>
      <c r="C449" s="1"/>
      <c r="D449" s="1"/>
      <c r="E449" s="1"/>
      <c r="I449" s="80"/>
    </row>
    <row r="450" spans="1:9" ht="15">
      <c r="A450" s="1"/>
      <c r="C450" s="1"/>
      <c r="D450" s="1"/>
      <c r="E450" s="1"/>
      <c r="I450" s="80"/>
    </row>
    <row r="451" spans="1:9" ht="15">
      <c r="A451" s="1"/>
      <c r="C451" s="1"/>
      <c r="D451" s="1"/>
      <c r="E451" s="1"/>
      <c r="I451" s="80"/>
    </row>
    <row r="452" spans="1:9" ht="15">
      <c r="A452" s="1"/>
      <c r="C452" s="1"/>
      <c r="D452" s="1"/>
      <c r="E452" s="1"/>
      <c r="I452" s="80"/>
    </row>
    <row r="453" spans="1:9" ht="15">
      <c r="A453" s="1"/>
      <c r="C453" s="1"/>
      <c r="D453" s="1"/>
      <c r="E453" s="1"/>
      <c r="I453" s="80"/>
    </row>
    <row r="454" spans="1:9" ht="15">
      <c r="A454" s="1"/>
      <c r="C454" s="1"/>
      <c r="D454" s="1"/>
      <c r="E454" s="1"/>
      <c r="I454" s="80"/>
    </row>
    <row r="455" spans="1:9" ht="15">
      <c r="A455" s="1"/>
      <c r="C455" s="1"/>
      <c r="D455" s="1"/>
      <c r="E455" s="1"/>
      <c r="I455" s="80"/>
    </row>
    <row r="456" spans="1:9" ht="15">
      <c r="A456" s="1"/>
      <c r="C456" s="1"/>
      <c r="D456" s="1"/>
      <c r="E456" s="1"/>
      <c r="I456" s="80"/>
    </row>
    <row r="457" spans="1:3" ht="15">
      <c r="A457" s="1"/>
      <c r="C457" s="1"/>
    </row>
    <row r="458" spans="1:3" ht="15">
      <c r="A458" s="1"/>
      <c r="C458" s="1"/>
    </row>
    <row r="459" spans="1:3" ht="15">
      <c r="A459" s="1"/>
      <c r="C459" s="1"/>
    </row>
    <row r="460" spans="1:3" ht="15">
      <c r="A460" s="1"/>
      <c r="C460" s="1"/>
    </row>
    <row r="461" spans="1:3" ht="15">
      <c r="A461" s="1"/>
      <c r="C461" s="1"/>
    </row>
    <row r="462" spans="1:3" ht="15">
      <c r="A462" s="1"/>
      <c r="C462" s="1"/>
    </row>
    <row r="463" spans="1:3" ht="15">
      <c r="A463" s="1"/>
      <c r="C463" s="1"/>
    </row>
    <row r="464" spans="1:3" ht="15">
      <c r="A464" s="1"/>
      <c r="C464" s="1"/>
    </row>
    <row r="465" spans="1:3" ht="15">
      <c r="A465" s="1"/>
      <c r="C465" s="1"/>
    </row>
    <row r="466" spans="2:9" s="2" customFormat="1" ht="15">
      <c r="B466" s="29"/>
      <c r="C466" s="1"/>
      <c r="D466" s="6"/>
      <c r="E466" s="15"/>
      <c r="H466" s="15"/>
      <c r="I466" s="79"/>
    </row>
    <row r="467" spans="1:3" ht="15">
      <c r="A467" s="1"/>
      <c r="C467" s="1"/>
    </row>
    <row r="468" spans="1:3" ht="15">
      <c r="A468" s="1"/>
      <c r="C468" s="1"/>
    </row>
    <row r="469" spans="1:3" ht="15">
      <c r="A469" s="1"/>
      <c r="C469" s="1"/>
    </row>
    <row r="470" spans="1:3" ht="15">
      <c r="A470" s="1"/>
      <c r="C470" s="1"/>
    </row>
    <row r="471" spans="1:3" ht="15">
      <c r="A471" s="1"/>
      <c r="C471" s="1"/>
    </row>
    <row r="472" spans="1:3" ht="15">
      <c r="A472" s="1"/>
      <c r="C472" s="1"/>
    </row>
    <row r="473" spans="1:3" ht="15">
      <c r="A473" s="1"/>
      <c r="C473" s="1"/>
    </row>
    <row r="474" spans="1:3" ht="15">
      <c r="A474" s="1"/>
      <c r="C474" s="1"/>
    </row>
    <row r="475" spans="2:9" s="2" customFormat="1" ht="15">
      <c r="B475" s="29"/>
      <c r="C475" s="1"/>
      <c r="D475" s="6"/>
      <c r="E475" s="15"/>
      <c r="H475" s="15"/>
      <c r="I475" s="79"/>
    </row>
    <row r="476" spans="1:3" ht="15">
      <c r="A476" s="1"/>
      <c r="C476" s="1"/>
    </row>
    <row r="477" spans="1:3" ht="15">
      <c r="A477" s="1"/>
      <c r="C477" s="1"/>
    </row>
    <row r="478" spans="1:3" ht="15">
      <c r="A478" s="1"/>
      <c r="C478" s="1"/>
    </row>
    <row r="479" spans="2:9" s="2" customFormat="1" ht="15">
      <c r="B479" s="29"/>
      <c r="C479" s="1"/>
      <c r="D479" s="6"/>
      <c r="E479" s="15"/>
      <c r="H479" s="15"/>
      <c r="I479" s="79"/>
    </row>
    <row r="480" spans="1:3" ht="15">
      <c r="A480" s="1"/>
      <c r="C480" s="1"/>
    </row>
    <row r="481" spans="1:3" ht="15">
      <c r="A481" s="1"/>
      <c r="C481" s="1"/>
    </row>
    <row r="482" spans="1:3" ht="15">
      <c r="A482" s="1"/>
      <c r="C482" s="1"/>
    </row>
    <row r="483" spans="1:3" ht="15">
      <c r="A483" s="1"/>
      <c r="C483" s="1"/>
    </row>
    <row r="484" spans="1:3" ht="15">
      <c r="A484" s="1"/>
      <c r="C484" s="1"/>
    </row>
    <row r="485" spans="1:3" ht="15">
      <c r="A485" s="1"/>
      <c r="C485" s="1"/>
    </row>
    <row r="486" spans="1:3" ht="15">
      <c r="A486" s="1"/>
      <c r="C486" s="1"/>
    </row>
    <row r="487" spans="1:3" ht="15">
      <c r="A487" s="1"/>
      <c r="C487" s="1"/>
    </row>
    <row r="488" spans="1:3" ht="62.25" customHeight="1">
      <c r="A488" s="1"/>
      <c r="C488" s="1"/>
    </row>
    <row r="489" spans="1:9" ht="15">
      <c r="A489" s="1"/>
      <c r="C489" s="1"/>
      <c r="D489" s="1"/>
      <c r="E489" s="1"/>
      <c r="I489" s="80"/>
    </row>
    <row r="490" spans="1:9" ht="15">
      <c r="A490" s="1"/>
      <c r="C490" s="1"/>
      <c r="D490" s="1"/>
      <c r="E490" s="1"/>
      <c r="I490" s="80"/>
    </row>
    <row r="491" spans="1:9" ht="15">
      <c r="A491" s="1"/>
      <c r="C491" s="1"/>
      <c r="D491" s="1"/>
      <c r="E491" s="1"/>
      <c r="I491" s="80"/>
    </row>
    <row r="492" spans="1:9" ht="15">
      <c r="A492" s="1"/>
      <c r="C492" s="1"/>
      <c r="D492" s="1"/>
      <c r="E492" s="1"/>
      <c r="I492" s="80"/>
    </row>
    <row r="493" spans="1:9" ht="15">
      <c r="A493" s="1"/>
      <c r="C493" s="1"/>
      <c r="D493" s="1"/>
      <c r="E493" s="1"/>
      <c r="I493" s="80"/>
    </row>
    <row r="494" spans="1:9" ht="15">
      <c r="A494" s="1"/>
      <c r="C494" s="1"/>
      <c r="D494" s="1"/>
      <c r="E494" s="1"/>
      <c r="I494" s="80"/>
    </row>
    <row r="495" spans="1:9" ht="15">
      <c r="A495" s="1"/>
      <c r="C495" s="1"/>
      <c r="D495" s="1"/>
      <c r="E495" s="1"/>
      <c r="I495" s="80"/>
    </row>
    <row r="496" spans="1:9" ht="15">
      <c r="A496" s="1"/>
      <c r="C496" s="1"/>
      <c r="D496" s="1"/>
      <c r="E496" s="1"/>
      <c r="I496" s="80"/>
    </row>
    <row r="497" spans="1:9" ht="15">
      <c r="A497" s="1"/>
      <c r="C497" s="1"/>
      <c r="D497" s="1"/>
      <c r="E497" s="1"/>
      <c r="I497" s="80"/>
    </row>
    <row r="498" spans="1:9" ht="15">
      <c r="A498" s="1"/>
      <c r="C498" s="1"/>
      <c r="D498" s="1"/>
      <c r="E498" s="1"/>
      <c r="I498" s="80"/>
    </row>
    <row r="499" spans="1:9" ht="15">
      <c r="A499" s="1"/>
      <c r="C499" s="1"/>
      <c r="D499" s="1"/>
      <c r="E499" s="1"/>
      <c r="I499" s="80"/>
    </row>
    <row r="500" spans="1:9" ht="15">
      <c r="A500" s="1"/>
      <c r="C500" s="1"/>
      <c r="D500" s="1"/>
      <c r="E500" s="1"/>
      <c r="I500" s="80"/>
    </row>
    <row r="501" spans="1:9" ht="15">
      <c r="A501" s="1"/>
      <c r="C501" s="1"/>
      <c r="D501" s="1"/>
      <c r="E501" s="1"/>
      <c r="I501" s="80"/>
    </row>
    <row r="502" spans="1:9" ht="15">
      <c r="A502" s="1"/>
      <c r="C502" s="1"/>
      <c r="D502" s="1"/>
      <c r="E502" s="1"/>
      <c r="I502" s="80"/>
    </row>
    <row r="503" spans="1:9" ht="15">
      <c r="A503" s="1"/>
      <c r="C503" s="1"/>
      <c r="D503" s="1"/>
      <c r="E503" s="1"/>
      <c r="I503" s="80"/>
    </row>
    <row r="504" spans="1:9" ht="15">
      <c r="A504" s="1"/>
      <c r="C504" s="1"/>
      <c r="D504" s="1"/>
      <c r="E504" s="1"/>
      <c r="I504" s="80"/>
    </row>
    <row r="505" spans="1:3" ht="15">
      <c r="A505" s="1"/>
      <c r="C505" s="1"/>
    </row>
    <row r="506" spans="1:3" ht="15">
      <c r="A506" s="1"/>
      <c r="C506" s="1"/>
    </row>
    <row r="507" spans="1:3" ht="15">
      <c r="A507" s="1"/>
      <c r="C507" s="1"/>
    </row>
    <row r="508" spans="1:3" ht="15">
      <c r="A508" s="1"/>
      <c r="C508" s="1"/>
    </row>
    <row r="509" spans="1:3" ht="15">
      <c r="A509" s="1"/>
      <c r="C509" s="1"/>
    </row>
    <row r="510" spans="1:3" ht="15">
      <c r="A510" s="1"/>
      <c r="C510" s="1"/>
    </row>
    <row r="511" spans="1:3" ht="15">
      <c r="A511" s="1"/>
      <c r="C511" s="1"/>
    </row>
    <row r="512" spans="1:3" ht="15">
      <c r="A512" s="1"/>
      <c r="C512" s="1"/>
    </row>
    <row r="513" spans="1:3" ht="15">
      <c r="A513" s="1"/>
      <c r="C513" s="1"/>
    </row>
    <row r="514" spans="1:3" ht="15">
      <c r="A514" s="1"/>
      <c r="C514" s="1"/>
    </row>
    <row r="515" spans="1:3" ht="15">
      <c r="A515" s="1"/>
      <c r="C515" s="1"/>
    </row>
    <row r="516" spans="1:3" ht="15">
      <c r="A516" s="1"/>
      <c r="C516" s="1"/>
    </row>
    <row r="517" spans="1:3" ht="15">
      <c r="A517" s="1"/>
      <c r="C517" s="1"/>
    </row>
    <row r="518" spans="2:9" s="2" customFormat="1" ht="15">
      <c r="B518" s="29"/>
      <c r="C518" s="1"/>
      <c r="D518" s="6"/>
      <c r="E518" s="15"/>
      <c r="H518" s="15"/>
      <c r="I518" s="79"/>
    </row>
    <row r="519" spans="1:3" ht="15">
      <c r="A519" s="1"/>
      <c r="C519" s="1"/>
    </row>
    <row r="520" spans="1:3" ht="15">
      <c r="A520" s="1"/>
      <c r="C520" s="1"/>
    </row>
    <row r="521" spans="2:9" s="2" customFormat="1" ht="15">
      <c r="B521" s="29"/>
      <c r="C521" s="1"/>
      <c r="D521" s="6"/>
      <c r="E521" s="15"/>
      <c r="H521" s="15"/>
      <c r="I521" s="79"/>
    </row>
    <row r="522" spans="1:3" ht="15">
      <c r="A522" s="1"/>
      <c r="C522" s="1"/>
    </row>
    <row r="523" spans="1:3" ht="15">
      <c r="A523" s="1"/>
      <c r="C523" s="1"/>
    </row>
    <row r="524" spans="1:3" ht="15">
      <c r="A524" s="1"/>
      <c r="C524" s="1"/>
    </row>
    <row r="525" spans="1:3" ht="15">
      <c r="A525" s="1"/>
      <c r="C525" s="1"/>
    </row>
    <row r="526" spans="1:3" ht="15">
      <c r="A526" s="1"/>
      <c r="C526" s="1"/>
    </row>
    <row r="527" spans="2:9" s="2" customFormat="1" ht="15">
      <c r="B527" s="29"/>
      <c r="C527" s="1"/>
      <c r="D527" s="6"/>
      <c r="E527" s="15"/>
      <c r="H527" s="15"/>
      <c r="I527" s="79"/>
    </row>
    <row r="528" spans="1:3" ht="15">
      <c r="A528" s="1"/>
      <c r="C528" s="1"/>
    </row>
    <row r="529" spans="1:3" ht="15">
      <c r="A529" s="1"/>
      <c r="C529" s="1"/>
    </row>
    <row r="530" spans="1:3" ht="15">
      <c r="A530" s="1"/>
      <c r="C530" s="1"/>
    </row>
    <row r="531" spans="1:3" ht="15">
      <c r="A531" s="1"/>
      <c r="C531" s="1"/>
    </row>
    <row r="532" spans="1:3" ht="15">
      <c r="A532" s="1"/>
      <c r="C532" s="1"/>
    </row>
    <row r="533" spans="1:3" ht="15">
      <c r="A533" s="1"/>
      <c r="C533" s="1"/>
    </row>
    <row r="534" spans="2:9" s="2" customFormat="1" ht="15">
      <c r="B534" s="29"/>
      <c r="C534" s="1"/>
      <c r="D534" s="6"/>
      <c r="E534" s="15"/>
      <c r="H534" s="15"/>
      <c r="I534" s="79"/>
    </row>
    <row r="535" spans="1:3" ht="15">
      <c r="A535" s="1"/>
      <c r="C535" s="1"/>
    </row>
    <row r="536" spans="1:3" ht="15">
      <c r="A536" s="1"/>
      <c r="C536" s="1"/>
    </row>
    <row r="537" spans="2:9" s="2" customFormat="1" ht="15">
      <c r="B537" s="29"/>
      <c r="C537" s="1"/>
      <c r="D537" s="6"/>
      <c r="E537" s="15"/>
      <c r="H537" s="15"/>
      <c r="I537" s="79"/>
    </row>
    <row r="538" spans="1:3" ht="15">
      <c r="A538" s="1"/>
      <c r="C538" s="1"/>
    </row>
    <row r="539" spans="1:3" ht="15">
      <c r="A539" s="1"/>
      <c r="C539" s="1"/>
    </row>
    <row r="540" spans="2:9" s="2" customFormat="1" ht="15">
      <c r="B540" s="29"/>
      <c r="C540" s="1"/>
      <c r="D540" s="6"/>
      <c r="E540" s="15"/>
      <c r="H540" s="15"/>
      <c r="I540" s="79"/>
    </row>
    <row r="541" spans="1:3" ht="15">
      <c r="A541" s="1"/>
      <c r="C541" s="1"/>
    </row>
    <row r="542" spans="1:3" ht="15">
      <c r="A542" s="1"/>
      <c r="C542" s="1"/>
    </row>
    <row r="543" spans="2:9" s="2" customFormat="1" ht="15">
      <c r="B543" s="29"/>
      <c r="C543" s="1"/>
      <c r="D543" s="6"/>
      <c r="E543" s="15"/>
      <c r="H543" s="15"/>
      <c r="I543" s="79"/>
    </row>
    <row r="544" spans="1:3" ht="15">
      <c r="A544" s="1"/>
      <c r="C544" s="1"/>
    </row>
    <row r="545" spans="1:3" ht="15">
      <c r="A545" s="1"/>
      <c r="C545" s="1"/>
    </row>
    <row r="546" spans="2:9" s="2" customFormat="1" ht="15">
      <c r="B546" s="29"/>
      <c r="C546" s="1"/>
      <c r="D546" s="6"/>
      <c r="E546" s="15"/>
      <c r="H546" s="15"/>
      <c r="I546" s="79"/>
    </row>
    <row r="547" spans="1:3" ht="15">
      <c r="A547" s="1"/>
      <c r="C547" s="1"/>
    </row>
    <row r="548" spans="1:3" ht="15">
      <c r="A548" s="1"/>
      <c r="C548" s="1"/>
    </row>
    <row r="549" spans="2:9" s="2" customFormat="1" ht="15">
      <c r="B549" s="29"/>
      <c r="C549" s="1"/>
      <c r="D549" s="6"/>
      <c r="E549" s="15"/>
      <c r="H549" s="15"/>
      <c r="I549" s="79"/>
    </row>
    <row r="550" spans="1:3" ht="15">
      <c r="A550" s="1"/>
      <c r="C550" s="1"/>
    </row>
    <row r="551" spans="1:3" ht="15">
      <c r="A551" s="1"/>
      <c r="C551" s="1"/>
    </row>
    <row r="552" spans="2:9" s="2" customFormat="1" ht="15">
      <c r="B552" s="29"/>
      <c r="C552" s="1"/>
      <c r="D552" s="6"/>
      <c r="E552" s="15"/>
      <c r="H552" s="15"/>
      <c r="I552" s="79"/>
    </row>
    <row r="553" spans="1:3" ht="15">
      <c r="A553" s="1"/>
      <c r="C553" s="1"/>
    </row>
    <row r="554" spans="1:3" ht="15">
      <c r="A554" s="1"/>
      <c r="C554" s="1"/>
    </row>
    <row r="555" spans="2:9" s="2" customFormat="1" ht="15">
      <c r="B555" s="29"/>
      <c r="C555" s="1"/>
      <c r="D555" s="6"/>
      <c r="E555" s="15"/>
      <c r="H555" s="15"/>
      <c r="I555" s="79"/>
    </row>
    <row r="556" spans="1:3" ht="15">
      <c r="A556" s="1"/>
      <c r="C556" s="1"/>
    </row>
    <row r="557" spans="1:3" ht="15">
      <c r="A557" s="1"/>
      <c r="C557" s="1"/>
    </row>
    <row r="558" spans="1:3" ht="15.75" customHeight="1">
      <c r="A558" s="1"/>
      <c r="C558" s="1"/>
    </row>
    <row r="559" spans="1:3" ht="15">
      <c r="A559" s="1"/>
      <c r="C559" s="1"/>
    </row>
    <row r="560" spans="1:3" ht="15">
      <c r="A560" s="1"/>
      <c r="C560" s="1"/>
    </row>
    <row r="561" spans="1:3" ht="15">
      <c r="A561" s="1"/>
      <c r="C561" s="1"/>
    </row>
    <row r="562" spans="1:3" ht="15">
      <c r="A562" s="1"/>
      <c r="C562" s="1"/>
    </row>
    <row r="563" spans="1:3" ht="15">
      <c r="A563" s="1"/>
      <c r="C563" s="1"/>
    </row>
    <row r="564" spans="1:3" ht="15">
      <c r="A564" s="1"/>
      <c r="C564" s="1"/>
    </row>
    <row r="565" spans="1:3" ht="15">
      <c r="A565" s="1"/>
      <c r="C565" s="1"/>
    </row>
    <row r="566" spans="1:3" ht="15">
      <c r="A566" s="1"/>
      <c r="C566" s="1"/>
    </row>
    <row r="567" spans="1:3" ht="15">
      <c r="A567" s="1"/>
      <c r="C567" s="1"/>
    </row>
    <row r="568" spans="1:3" ht="15">
      <c r="A568" s="1"/>
      <c r="C568" s="1"/>
    </row>
    <row r="569" spans="1:9" ht="15">
      <c r="A569" s="1"/>
      <c r="C569" s="1"/>
      <c r="D569" s="1"/>
      <c r="E569" s="1"/>
      <c r="I569" s="80"/>
    </row>
    <row r="570" spans="1:9" ht="15">
      <c r="A570" s="1"/>
      <c r="C570" s="1"/>
      <c r="D570" s="1"/>
      <c r="E570" s="1"/>
      <c r="I570" s="80"/>
    </row>
    <row r="571" spans="1:9" ht="15">
      <c r="A571" s="1"/>
      <c r="C571" s="1"/>
      <c r="D571" s="1"/>
      <c r="E571" s="1"/>
      <c r="I571" s="80"/>
    </row>
    <row r="572" spans="1:9" ht="15">
      <c r="A572" s="1"/>
      <c r="C572" s="1"/>
      <c r="D572" s="1"/>
      <c r="E572" s="1"/>
      <c r="I572" s="80"/>
    </row>
    <row r="573" spans="1:9" ht="15">
      <c r="A573" s="1"/>
      <c r="C573" s="1"/>
      <c r="D573" s="1"/>
      <c r="E573" s="1"/>
      <c r="I573" s="80"/>
    </row>
    <row r="574" spans="1:9" ht="15">
      <c r="A574" s="1"/>
      <c r="C574" s="1"/>
      <c r="D574" s="1"/>
      <c r="E574" s="1"/>
      <c r="I574" s="80"/>
    </row>
    <row r="575" spans="1:9" ht="15">
      <c r="A575" s="1"/>
      <c r="C575" s="1"/>
      <c r="D575" s="1"/>
      <c r="E575" s="1"/>
      <c r="I575" s="80"/>
    </row>
    <row r="576" spans="1:9" ht="15">
      <c r="A576" s="1"/>
      <c r="C576" s="1"/>
      <c r="D576" s="1"/>
      <c r="E576" s="1"/>
      <c r="I576" s="80"/>
    </row>
    <row r="577" spans="1:9" ht="15">
      <c r="A577" s="1"/>
      <c r="C577" s="1"/>
      <c r="D577" s="1"/>
      <c r="E577" s="1"/>
      <c r="I577" s="80"/>
    </row>
    <row r="578" spans="1:9" ht="15">
      <c r="A578" s="1"/>
      <c r="C578" s="1"/>
      <c r="D578" s="1"/>
      <c r="E578" s="1"/>
      <c r="I578" s="80"/>
    </row>
    <row r="579" spans="1:9" ht="15">
      <c r="A579" s="1"/>
      <c r="C579" s="1"/>
      <c r="D579" s="1"/>
      <c r="E579" s="1"/>
      <c r="I579" s="80"/>
    </row>
    <row r="580" spans="1:9" ht="15">
      <c r="A580" s="1"/>
      <c r="C580" s="1"/>
      <c r="D580" s="1"/>
      <c r="E580" s="1"/>
      <c r="I580" s="80"/>
    </row>
    <row r="581" spans="1:9" ht="15">
      <c r="A581" s="1"/>
      <c r="C581" s="1"/>
      <c r="D581" s="1"/>
      <c r="E581" s="1"/>
      <c r="I581" s="80"/>
    </row>
    <row r="582" spans="1:9" ht="15">
      <c r="A582" s="1"/>
      <c r="C582" s="1"/>
      <c r="D582" s="1"/>
      <c r="E582" s="1"/>
      <c r="I582" s="80"/>
    </row>
    <row r="583" spans="1:9" ht="15">
      <c r="A583" s="1"/>
      <c r="C583" s="1"/>
      <c r="D583" s="1"/>
      <c r="E583" s="1"/>
      <c r="I583" s="80"/>
    </row>
    <row r="584" spans="1:9" ht="15">
      <c r="A584" s="1"/>
      <c r="C584" s="1"/>
      <c r="D584" s="1"/>
      <c r="E584" s="1"/>
      <c r="I584" s="80"/>
    </row>
  </sheetData>
  <sheetProtection/>
  <autoFilter ref="A9:L162"/>
  <mergeCells count="16">
    <mergeCell ref="I110:I111"/>
    <mergeCell ref="A1:C1"/>
    <mergeCell ref="D1:I1"/>
    <mergeCell ref="B8:B9"/>
    <mergeCell ref="I29:I31"/>
    <mergeCell ref="I26:I27"/>
    <mergeCell ref="A162:C162"/>
    <mergeCell ref="A8:A9"/>
    <mergeCell ref="D8:H8"/>
    <mergeCell ref="C8:C9"/>
    <mergeCell ref="A6:I6"/>
    <mergeCell ref="A2:C2"/>
    <mergeCell ref="D2:I2"/>
    <mergeCell ref="A4:I4"/>
    <mergeCell ref="A5:I5"/>
    <mergeCell ref="I133:I134"/>
  </mergeCells>
  <printOptions/>
  <pageMargins left="0.59" right="0.04" top="0.5" bottom="0.56" header="0.5" footer="0.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2023-03-03T03:31:24Z</cp:lastPrinted>
  <dcterms:created xsi:type="dcterms:W3CDTF">2015-04-20T03:30:43Z</dcterms:created>
  <dcterms:modified xsi:type="dcterms:W3CDTF">2023-03-03T03:32:40Z</dcterms:modified>
  <cp:category/>
  <cp:version/>
  <cp:contentType/>
  <cp:contentStatus/>
</cp:coreProperties>
</file>