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2120" windowHeight="8040" firstSheet="2" activeTab="4"/>
  </bookViews>
  <sheets>
    <sheet name="B1-TH" sheetId="1" r:id="rId1"/>
    <sheet name="DM Bieu" sheetId="2" r:id="rId2"/>
    <sheet name="B2-TCNS" sheetId="3" r:id="rId3"/>
    <sheet name="B3-DV" sheetId="4" r:id="rId4"/>
    <sheet name="B4-CN" sheetId="5" r:id="rId5"/>
    <sheet name="B5-NN" sheetId="6" r:id="rId6"/>
    <sheet name="B6-PTDN" sheetId="7" r:id="rId7"/>
    <sheet name="B7-VHXH" sheetId="8" r:id="rId8"/>
    <sheet name="B8-TNMT" sheetId="9" r:id="rId9"/>
    <sheet name="QH" sheetId="10" r:id="rId10"/>
    <sheet name="Sheet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Fill" hidden="1">#REF!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CLVC3">0.1</definedName>
    <definedName name="DataFilter" localSheetId="0">[1]!DataFilter</definedName>
    <definedName name="DataFilter" localSheetId="2">[1]!DataFilter</definedName>
    <definedName name="DataFilter" localSheetId="3">[1]!DataFilter</definedName>
    <definedName name="DataFilter" localSheetId="4">[1]!DataFilter</definedName>
    <definedName name="DataFilter" localSheetId="5">[1]!DataFilter</definedName>
    <definedName name="DataFilter" localSheetId="6">[1]!DataFilter</definedName>
    <definedName name="DataFilter" localSheetId="7">[1]!DataFilter</definedName>
    <definedName name="DataFilter" localSheetId="8">[1]!DataFilter</definedName>
    <definedName name="DataFilter">[1]!DataFilter</definedName>
    <definedName name="DataSort" localSheetId="0">[1]!DataSort</definedName>
    <definedName name="DataSort" localSheetId="2">[1]!DataSort</definedName>
    <definedName name="DataSort" localSheetId="3">[1]!DataSort</definedName>
    <definedName name="DataSort" localSheetId="4">[1]!DataSort</definedName>
    <definedName name="DataSort" localSheetId="5">[1]!DataSort</definedName>
    <definedName name="DataSort" localSheetId="6">[1]!DataSort</definedName>
    <definedName name="DataSort" localSheetId="7">[1]!DataSort</definedName>
    <definedName name="DataSort" localSheetId="8">[1]!DataSort</definedName>
    <definedName name="DataSort">[1]!DataSort</definedName>
    <definedName name="GoBack" localSheetId="0">[1]!GoBack</definedName>
    <definedName name="GoBack" localSheetId="2">[1]!GoBack</definedName>
    <definedName name="GoBack" localSheetId="3">[1]!GoBack</definedName>
    <definedName name="GoBack" localSheetId="4">[1]!GoBack</definedName>
    <definedName name="GoBack" localSheetId="5">[1]!GoBack</definedName>
    <definedName name="GoBack" localSheetId="6">[1]!GoBack</definedName>
    <definedName name="GoBack" localSheetId="7">[1]!GoBack</definedName>
    <definedName name="GoBack" localSheetId="8">[1]!GoBack</definedName>
    <definedName name="GoBack">[1]!GoBack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'B1-TH'!$A$1:$Q$57</definedName>
    <definedName name="_xlnm.Print_Area" localSheetId="3">'B3-DV'!$A$1:$Q$44</definedName>
    <definedName name="_xlnm.Print_Area" localSheetId="5">'B5-NN'!$A$1:$Q$117</definedName>
    <definedName name="_xlnm.Print_Area" localSheetId="6">'B6-PTDN'!$A$1:$Q$42</definedName>
    <definedName name="_xlnm.Print_Titles" localSheetId="0">'B1-TH'!$6:$6</definedName>
    <definedName name="_xlnm.Print_Titles" localSheetId="2">'B2-TCNS'!$6:$6</definedName>
    <definedName name="_xlnm.Print_Titles" localSheetId="3">'B3-DV'!$6:$6</definedName>
    <definedName name="_xlnm.Print_Titles" localSheetId="4">'B4-CN'!$6:$6</definedName>
    <definedName name="_xlnm.Print_Titles" localSheetId="5">'B5-NN'!$6:$6</definedName>
    <definedName name="_xlnm.Print_Titles" localSheetId="6">'B6-PTDN'!$6:$6</definedName>
    <definedName name="_xlnm.Print_Titles" localSheetId="7">'B7-VHXH'!$6:$6</definedName>
    <definedName name="_xlnm.Print_Titles" localSheetId="8">'B8-TNMT'!$6:$6</definedName>
    <definedName name="TaxTV">10%</definedName>
    <definedName name="TaxXL">5%</definedName>
    <definedName name="wrn.chi._.tiÆt." hidden="1">{#N/A,#N/A,FALSE,"Chi ti?t"}</definedName>
    <definedName name="XCCT">0.5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37" authorId="0">
      <text>
        <r>
          <rPr>
            <sz val="9"/>
            <rFont val="Tahoma"/>
            <family val="2"/>
          </rPr>
          <t xml:space="preserve">Vốn hàng năm: 200
TĐ TLộ: 100
La Sơn - Nam Đông: 200
</t>
        </r>
      </text>
    </comment>
  </commentList>
</comments>
</file>

<file path=xl/comments11.xml><?xml version="1.0" encoding="utf-8"?>
<comments xmlns="http://schemas.openxmlformats.org/spreadsheetml/2006/main">
  <authors>
    <author>Admin</author>
  </authors>
  <commentList>
    <comment ref="N12" authorId="0">
      <text>
        <r>
          <rPr>
            <sz val="9"/>
            <rFont val="Tahoma"/>
            <family val="2"/>
          </rPr>
          <t xml:space="preserve">Vốn hàng năm: 200
TĐ TLộ: 100
La Sơn - Nam Đông: 200
</t>
        </r>
      </text>
    </comment>
  </commentList>
</comments>
</file>

<file path=xl/sharedStrings.xml><?xml version="1.0" encoding="utf-8"?>
<sst xmlns="http://schemas.openxmlformats.org/spreadsheetml/2006/main" count="1255" uniqueCount="621">
  <si>
    <t xml:space="preserve">Tỉnh Thừa Thiên Huế </t>
  </si>
  <si>
    <t>Biểu mẫu số 1</t>
  </si>
  <si>
    <t>Đơn vị: Triệu đồng</t>
  </si>
  <si>
    <t>TT</t>
  </si>
  <si>
    <t>Danh mục quy hoạch</t>
  </si>
  <si>
    <t>Tổng mức đầu tư</t>
  </si>
  <si>
    <t>Trong nước</t>
  </si>
  <si>
    <t>TỔNG SỐ</t>
  </si>
  <si>
    <t>I</t>
  </si>
  <si>
    <t>….</t>
  </si>
  <si>
    <t>II</t>
  </si>
  <si>
    <t>QUY HOẠCH DO BỘ TRƯỞNG/THỦ TRƯỞNG CƠ QUAN NGANG BỘ/CHỦ TỊCH UBND CẤP TỈNH PHÊ DUYỆT</t>
  </si>
  <si>
    <t>Biểu mẫu số 2</t>
  </si>
  <si>
    <t>STT</t>
  </si>
  <si>
    <t>Chỉ tiêu</t>
  </si>
  <si>
    <t>Đơn vị tính</t>
  </si>
  <si>
    <t>TH 2010</t>
  </si>
  <si>
    <t>Phát triển nông lâm ngư nghiệp</t>
  </si>
  <si>
    <t>%</t>
  </si>
  <si>
    <t>Tỷ đồng</t>
  </si>
  <si>
    <t xml:space="preserve">   - Nông  nghiệp</t>
  </si>
  <si>
    <t xml:space="preserve">   - Trồng trọt</t>
  </si>
  <si>
    <t xml:space="preserve">   - Chăn nuôi</t>
  </si>
  <si>
    <t xml:space="preserve">   - Lâm nghiệp</t>
  </si>
  <si>
    <t xml:space="preserve">   - Ngư nghiệp</t>
  </si>
  <si>
    <t>Trồng trọt</t>
  </si>
  <si>
    <t>Tổng diện tích gieo trồng cây hàng năm</t>
  </si>
  <si>
    <t>Ha</t>
  </si>
  <si>
    <t>Trong đó:</t>
  </si>
  <si>
    <t>Cây lương thực có hạt</t>
  </si>
  <si>
    <t>Cây chất bột có củ</t>
  </si>
  <si>
    <t>Cây công nghiệp ngắn ngày</t>
  </si>
  <si>
    <t>Cây thực phẩm</t>
  </si>
  <si>
    <t>Cây hằng năm khác</t>
  </si>
  <si>
    <t>Sản lượng lương thực có hạt</t>
  </si>
  <si>
    <t>Tấn</t>
  </si>
  <si>
    <t>Sản lượng lương thực có hạt/người</t>
  </si>
  <si>
    <t>Kg</t>
  </si>
  <si>
    <t>Diện tích và sản lượng một số cây chủ yếu:</t>
  </si>
  <si>
    <t>Cây Lúa:  Diện tích</t>
  </si>
  <si>
    <t xml:space="preserve">       Sản lượng</t>
  </si>
  <si>
    <t>Cây Ngô:  Diện tích</t>
  </si>
  <si>
    <t>Cây Sắn:  Diện tích</t>
  </si>
  <si>
    <t xml:space="preserve"> Sản lượng</t>
  </si>
  <si>
    <t>Cây Lạc:  Diện tích</t>
  </si>
  <si>
    <t>Rau các loại: Diện tích</t>
  </si>
  <si>
    <t xml:space="preserve">         Sản lượng</t>
  </si>
  <si>
    <t>Cà phê:    Diện tích</t>
  </si>
  <si>
    <t>Cao su:    Diện tích</t>
  </si>
  <si>
    <t>Giá trị thu hoạch/ha diện tích canh tác đất nông nghiệp</t>
  </si>
  <si>
    <t>Triệu đồng</t>
  </si>
  <si>
    <t>Giá trị thu hoạch/ha canh tác đất trồng cây hàng năm</t>
  </si>
  <si>
    <t>Giá trị thu hoạch/ha canh tác đất trồng cây lúa</t>
  </si>
  <si>
    <t>Giá trị thu hoạch/ha canh tác đất trồng cây sắn</t>
  </si>
  <si>
    <t>Giá trị thu hoạch/ha canh tác đất trồng cây cao su</t>
  </si>
  <si>
    <t>…</t>
  </si>
  <si>
    <t>Chăn nuôi</t>
  </si>
  <si>
    <t>Đàn trâu</t>
  </si>
  <si>
    <t>Con</t>
  </si>
  <si>
    <t>Đàn bò</t>
  </si>
  <si>
    <t>Đàn lợn</t>
  </si>
  <si>
    <t>Gia cầm</t>
  </si>
  <si>
    <t>1000 con</t>
  </si>
  <si>
    <t xml:space="preserve">Thuỷ sản </t>
  </si>
  <si>
    <t>Diện tích nuôi trồng thuỷ hải sản</t>
  </si>
  <si>
    <t>Trong đó: - Nuôi lợ mặn</t>
  </si>
  <si>
    <t xml:space="preserve">                   Nuôi chuyên tôm</t>
  </si>
  <si>
    <t xml:space="preserve">               - Nuôi nước ngọt</t>
  </si>
  <si>
    <t xml:space="preserve">               - Nuôi lồng</t>
  </si>
  <si>
    <t>Sản lượng thuỷ hải sản</t>
  </si>
  <si>
    <t xml:space="preserve">       Sản lượng Đánh bắt</t>
  </si>
  <si>
    <t xml:space="preserve">   - Đánh bắt biển</t>
  </si>
  <si>
    <t xml:space="preserve">      Sản lượng nuôi trồng</t>
  </si>
  <si>
    <t xml:space="preserve">   - Sản lượng tôm</t>
  </si>
  <si>
    <t>Triệu USD</t>
  </si>
  <si>
    <t>Giá trị thu hoạch/ha diện tích canh tác thủy sản</t>
  </si>
  <si>
    <t>Lâm nghiệp</t>
  </si>
  <si>
    <t>Tổng diện tích rừng hiện có</t>
  </si>
  <si>
    <t xml:space="preserve">                 - Rừng đặc dụng</t>
  </si>
  <si>
    <t xml:space="preserve">                 - Rừng sản xuất</t>
  </si>
  <si>
    <t>Trồng cây phân tán</t>
  </si>
  <si>
    <t>1000 cây</t>
  </si>
  <si>
    <t>Chăm sóc rừng</t>
  </si>
  <si>
    <t>Khoanh nuôi tái sinh</t>
  </si>
  <si>
    <t>Quản lý bảo vệ rừng</t>
  </si>
  <si>
    <t>Giao đất, giao rừng</t>
  </si>
  <si>
    <t>Sản lượng khai thác gỗ</t>
  </si>
  <si>
    <t>1000 m3</t>
  </si>
  <si>
    <t xml:space="preserve">                  - Gỗ rừng trồng</t>
  </si>
  <si>
    <t xml:space="preserve">Sản phẩm khai thác khác từ rừng </t>
  </si>
  <si>
    <t>……</t>
  </si>
  <si>
    <t xml:space="preserve">Giá trị thu hoạch 1 ha rừng trồng </t>
  </si>
  <si>
    <t xml:space="preserve">Tỷ lệ che phủ rừng </t>
  </si>
  <si>
    <t xml:space="preserve">Hạ tầng nông lâm ngư nghiệp </t>
  </si>
  <si>
    <t>Số Km  kênh mương được kiên cố hoá</t>
  </si>
  <si>
    <t>Km</t>
  </si>
  <si>
    <t>Tỷ lệ kênh mương kiên cố hoá</t>
  </si>
  <si>
    <t>Hồ chứa</t>
  </si>
  <si>
    <t>cái</t>
  </si>
  <si>
    <t>-</t>
  </si>
  <si>
    <t>Công suất các hồ chứa</t>
  </si>
  <si>
    <t>Tổng số Đê, kè</t>
  </si>
  <si>
    <t>Trong đó:   Số km kè sông được cứng hóa</t>
  </si>
  <si>
    <t>Số km đê biển được cứng hóa</t>
  </si>
  <si>
    <t>Tỷ lệ đê, kè được cứng hóa</t>
  </si>
  <si>
    <t>Đập</t>
  </si>
  <si>
    <t>Trạm bơm</t>
  </si>
  <si>
    <t>Trạm</t>
  </si>
  <si>
    <t>Tổng công suất tưới</t>
  </si>
  <si>
    <t>Tổng công suất tiêu</t>
  </si>
  <si>
    <t>Diện tích đất nông nghiệpđược tiêu</t>
  </si>
  <si>
    <t>Tỷ lệ Diện tích đất NN được tiêu</t>
  </si>
  <si>
    <t>Số công trình thủy lợi phục vụ NTTS</t>
  </si>
  <si>
    <t>Công trình</t>
  </si>
  <si>
    <t>Số khu neo đậu tàu thuyền</t>
  </si>
  <si>
    <t>Khu</t>
  </si>
  <si>
    <t>Số âu thuyền</t>
  </si>
  <si>
    <t>Âu thuyền</t>
  </si>
  <si>
    <t>Diện tích nò sáo được sắp xếp</t>
  </si>
  <si>
    <t>Diện tích NTTS được cấp, thoát nước bằng công trình thủy lợi</t>
  </si>
  <si>
    <t>Tỷ lệ diện tích NTTS được cấp, thoát nước bằng công trình thủy lợi</t>
  </si>
  <si>
    <t>Tỷ lệ cơ giới hóa trong sản xuất nông nghiệp</t>
  </si>
  <si>
    <t>Tỷ lệ dân số được sử dụng nước sạch</t>
  </si>
  <si>
    <t>% </t>
  </si>
  <si>
    <t>Tỷ lệ dân số nông thôn sử dụng nước hợp vệ sinh</t>
  </si>
  <si>
    <t>Số hộ nông thôn có công trình vệ sinh hợp vệ sinh</t>
  </si>
  <si>
    <t>Hộ</t>
  </si>
  <si>
    <t>Tỷ lệ hộ nông thôn có công trình vệ sinh hợp vệ sinh</t>
  </si>
  <si>
    <t>Tỷ lệ gia đình có chuồng trại gia súc hợp vệ sinh</t>
  </si>
  <si>
    <t>Chỉ tiêu kinh tế</t>
  </si>
  <si>
    <t>PHẦN I: CÁC CHỈ TIÊU TỔNG HỢP</t>
  </si>
  <si>
    <t xml:space="preserve">Thông tin cơ bản </t>
  </si>
  <si>
    <t>Tổng diện tích đất tự nhiên</t>
  </si>
  <si>
    <t>Số xã/phường/thị trấn</t>
  </si>
  <si>
    <t>ĐVHC</t>
  </si>
  <si>
    <t xml:space="preserve">Tổng số khu dân cư (làng, thôn, bản, tổ dân phố) </t>
  </si>
  <si>
    <t>Khu dân cư</t>
  </si>
  <si>
    <t>Dân số trung bình</t>
  </si>
  <si>
    <t>1000 người</t>
  </si>
  <si>
    <t>Trong đó: + Khu vực đô thị</t>
  </si>
  <si>
    <t xml:space="preserve">  + Khu vực nông thôn</t>
  </si>
  <si>
    <t>Dân số người dân tộc</t>
  </si>
  <si>
    <t>Tổng số hộ</t>
  </si>
  <si>
    <t xml:space="preserve"> Trong đó: Số hộ người dân tộc</t>
  </si>
  <si>
    <t>Thu nhập bình quân đầu người (Giá hiện hành)</t>
  </si>
  <si>
    <t>1000đ/năm</t>
  </si>
  <si>
    <t>Giá trị sản xuất (GO) (giá so sánh 2010)</t>
  </si>
  <si>
    <t>a</t>
  </si>
  <si>
    <t>Công nghiệp - xây dựng</t>
  </si>
  <si>
    <t xml:space="preserve">  - Công nghiệp</t>
  </si>
  <si>
    <t xml:space="preserve">  - Xây dựng</t>
  </si>
  <si>
    <t>b</t>
  </si>
  <si>
    <t>Nông, lâm, ngư nghiệp</t>
  </si>
  <si>
    <t>c</t>
  </si>
  <si>
    <t>Dịch vụ</t>
  </si>
  <si>
    <t>Giá trị sản xuất (GO) (giá hiện hành)</t>
  </si>
  <si>
    <t>III</t>
  </si>
  <si>
    <t xml:space="preserve">Chỉ tiêu xã hội </t>
  </si>
  <si>
    <t>Tỷ lệ phát triển dân số tự nhiên</t>
  </si>
  <si>
    <t>%o</t>
  </si>
  <si>
    <t>Tỷ lệ giảm sinh</t>
  </si>
  <si>
    <t>Tỷ lệ dân cư đô thị</t>
  </si>
  <si>
    <t xml:space="preserve">Tỷ lệ hộ nghèo </t>
  </si>
  <si>
    <t>IV</t>
  </si>
  <si>
    <t>Chỉ tiêu môi trường</t>
  </si>
  <si>
    <t xml:space="preserve">  Trong đó: Khu vực thành thị</t>
  </si>
  <si>
    <t xml:space="preserve">            Khu vực nông thôn</t>
  </si>
  <si>
    <t>TỔNG VỐN ĐẦU TƯ TOÀN XÃ HỘI</t>
  </si>
  <si>
    <t>Phân theo quản lý</t>
  </si>
  <si>
    <t xml:space="preserve">    - Trung ương quản lý</t>
  </si>
  <si>
    <t xml:space="preserve">    - Tỉnh quản lý</t>
  </si>
  <si>
    <t xml:space="preserve">    - Huyện, xã quản lý</t>
  </si>
  <si>
    <t xml:space="preserve">Phân theo nguồn vốn: </t>
  </si>
  <si>
    <t>Trong đó: Vốn ODA</t>
  </si>
  <si>
    <t>NGÂN SÁCH NHÀ NƯỚC</t>
  </si>
  <si>
    <t>Thu NSNN trên địa bàn</t>
  </si>
  <si>
    <t>Thu bổ sung từ ngân sách cấp trên</t>
  </si>
  <si>
    <t>Tổng chi ngân sách địa phương</t>
  </si>
  <si>
    <t>Chi đầu tư phát triển địa phương quản lý</t>
  </si>
  <si>
    <t>- Vốn cân đối ngân sách địa phương</t>
  </si>
  <si>
    <t>- Hỗ trợ mục tiêu từ ngân sách TW</t>
  </si>
  <si>
    <t xml:space="preserve">Chi thường xuyên </t>
  </si>
  <si>
    <t xml:space="preserve">+ Chi sự nghiệp giáo dục  </t>
  </si>
  <si>
    <t>+ Chi sự nghiệp y tế</t>
  </si>
  <si>
    <t>+ Chi sự nghiệp kinh tế</t>
  </si>
  <si>
    <t>+ Chi QLNN</t>
  </si>
  <si>
    <t>Du lịch</t>
  </si>
  <si>
    <t>Tổng lượt khách lưu trú</t>
  </si>
  <si>
    <t> 1000 Lượt khách</t>
  </si>
  <si>
    <t>Trong đó: - Khách quốc tế</t>
  </si>
  <si>
    <t xml:space="preserve">                - Khách nội địa</t>
  </si>
  <si>
    <t>Doanh thu du lịch</t>
  </si>
  <si>
    <t>Thương mại</t>
  </si>
  <si>
    <t> 1</t>
  </si>
  <si>
    <t>Tổng mức bản lẻ hàng hoá và doanh thu dịch vụ tiêu dùng</t>
  </si>
  <si>
    <t>Chỉ số giá tiêu dùng</t>
  </si>
  <si>
    <t>Giá trị xuất khẩu hàng hóa</t>
  </si>
  <si>
    <t>Sản phẩm xuất khẩu chủ yếu</t>
  </si>
  <si>
    <t>...</t>
  </si>
  <si>
    <t>Giá trị nhập khẩu hàng hóa</t>
  </si>
  <si>
    <t>Sản phẩm nhập khẩu chủ yếu</t>
  </si>
  <si>
    <t>Giao thông - Vận tải</t>
  </si>
  <si>
    <t>Khối lượng hàng hoá luân chuyển</t>
  </si>
  <si>
    <t>1000 tấn.km</t>
  </si>
  <si>
    <t>Lượng hành khách luân chuyển</t>
  </si>
  <si>
    <t>1000 người.km</t>
  </si>
  <si>
    <t xml:space="preserve">Doanh thu vận tải </t>
  </si>
  <si>
    <t>Hạ tầng giao thông</t>
  </si>
  <si>
    <t>4.1</t>
  </si>
  <si>
    <t>Tổng số chiều dài đường huyện lộ</t>
  </si>
  <si>
    <t xml:space="preserve"> Tỷ lệ đường huyện lộ được nhựa, bê tông hóa</t>
  </si>
  <si>
    <t>4.2</t>
  </si>
  <si>
    <t>Tổng số chiều dài đường liên xã, xã</t>
  </si>
  <si>
    <t xml:space="preserve"> Tỷ lệ đường liên xã, xã được nhựa, bê tông hóa</t>
  </si>
  <si>
    <t>4.3</t>
  </si>
  <si>
    <t>Số km đường giao thông nông thôn được kiên cố hoá</t>
  </si>
  <si>
    <t>Tỷ lệ đường giao thông nông thôn được kiên cố hoá</t>
  </si>
  <si>
    <t>4.4</t>
  </si>
  <si>
    <t>Số km giao thông nội đồng được kiên cố hoá</t>
  </si>
  <si>
    <t>Tỷ lệ km giao thông nội đồng được kiên cố hoá</t>
  </si>
  <si>
    <t>Bưu chính viễn thông, CNTT</t>
  </si>
  <si>
    <t>Số thuê bao điện thoại/100 dân</t>
  </si>
  <si>
    <t>máy</t>
  </si>
  <si>
    <t>Số thuê bao Internet/100 dân</t>
  </si>
  <si>
    <t>Thuê bao</t>
  </si>
  <si>
    <t>Số điểm kinh doanh dịch vụ Internet</t>
  </si>
  <si>
    <t>Điểm</t>
  </si>
  <si>
    <t>Tổng doanh thu ngành bưu chính, viễn thông, CNTT</t>
  </si>
  <si>
    <t>V</t>
  </si>
  <si>
    <t>Một số lĩnh vực dịch vụ khác</t>
  </si>
  <si>
    <t>Lĩnh vực Công nghiệp - TTCN</t>
  </si>
  <si>
    <t>Sản phẩm công nghiệp chủ yếu</t>
  </si>
  <si>
    <t>Tỷ lệ số hộ sử dụng điện</t>
  </si>
  <si>
    <t xml:space="preserve">Số cụm công nghiệp, TTCN </t>
  </si>
  <si>
    <t>CCN</t>
  </si>
  <si>
    <t>Tỷ lệ lấp đầy các cụm công nghiệp</t>
  </si>
  <si>
    <t>Số làng nghề công nghiệp</t>
  </si>
  <si>
    <t>Làng nghề/nghề</t>
  </si>
  <si>
    <t>Số làng nghề/nghề được tôn vinh và phát triển</t>
  </si>
  <si>
    <t> 2.1</t>
  </si>
  <si>
    <t>Trong đó: Đàn bò lai</t>
  </si>
  <si>
    <t>Trong đó: Đàn lợn lai</t>
  </si>
  <si>
    <t>2.4 </t>
  </si>
  <si>
    <r>
      <t>Trong đó:</t>
    </r>
    <r>
      <rPr>
        <sz val="12"/>
        <rFont val="Times New Roman"/>
        <family val="1"/>
      </rPr>
      <t xml:space="preserve"> Diện tích rừng ngập nước</t>
    </r>
  </si>
  <si>
    <r>
      <t>Trong đó:</t>
    </r>
    <r>
      <rPr>
        <sz val="12"/>
        <rFont val="Times New Roman"/>
        <family val="1"/>
      </rPr>
      <t xml:space="preserve"> - Rừng phòng hộ</t>
    </r>
  </si>
  <si>
    <t>4.5</t>
  </si>
  <si>
    <t>4.6</t>
  </si>
  <si>
    <t>4.7</t>
  </si>
  <si>
    <t>4.8</t>
  </si>
  <si>
    <r>
      <t>Trong đó:</t>
    </r>
    <r>
      <rPr>
        <sz val="12"/>
        <rFont val="Times New Roman"/>
        <family val="1"/>
      </rPr>
      <t xml:space="preserve">  - Gỗ rừng tự nhiên</t>
    </r>
  </si>
  <si>
    <t>4.9</t>
  </si>
  <si>
    <t>4.10</t>
  </si>
  <si>
    <t>Phát triển doanh nghiệp</t>
  </si>
  <si>
    <t>Tổng số doanh nghiệp đang hoạt động</t>
  </si>
  <si>
    <t>DN</t>
  </si>
  <si>
    <t>Phân theo ngành nghề:</t>
  </si>
  <si>
    <t>Nông, lâm, thủy sản</t>
  </si>
  <si>
    <t>Công nghiệp</t>
  </si>
  <si>
    <t>Xây dựng</t>
  </si>
  <si>
    <t>Du lịch, khách sạn, nhà hàng</t>
  </si>
  <si>
    <t>Các lĩnh vực dịch vụ khác</t>
  </si>
  <si>
    <t>Phân theo loại hình kinh tế:</t>
  </si>
  <si>
    <t xml:space="preserve">  Doanh nghiệp Nhà nước</t>
  </si>
  <si>
    <t xml:space="preserve">  Công ty cổ phần</t>
  </si>
  <si>
    <t>Công ty</t>
  </si>
  <si>
    <t xml:space="preserve">  Doanh nghiệp tư nhân</t>
  </si>
  <si>
    <t xml:space="preserve">  Công ty TNHH</t>
  </si>
  <si>
    <t xml:space="preserve">  Công ty Đầu tư trực tiếp nước ngoài</t>
  </si>
  <si>
    <t>Số doanh nghiệp đăng ký thành lập mới</t>
  </si>
  <si>
    <t>Tổng vốn đăng ký của các doanh nghiệp mới thành lập</t>
  </si>
  <si>
    <t>Số doanh nghiệp mới giải thể trong kỳ báo cáo</t>
  </si>
  <si>
    <t>Tổng vốn đăng ký của các doanh nghiệp mới giải thể</t>
  </si>
  <si>
    <t>Kinh tế tập thể</t>
  </si>
  <si>
    <t>Tổng số hợp tác xã</t>
  </si>
  <si>
    <t>HTX</t>
  </si>
  <si>
    <t>Trong đó: thành lập mới</t>
  </si>
  <si>
    <t>Tổng số Liên hiệp hợp tác xã</t>
  </si>
  <si>
    <t>Liên hiệp HTX</t>
  </si>
  <si>
    <t>Tổng số xã viên hợp tác xã</t>
  </si>
  <si>
    <t>người</t>
  </si>
  <si>
    <t>Trong đó: Xã viên mới</t>
  </si>
  <si>
    <t>Tổng doanh thu hợp tác xã</t>
  </si>
  <si>
    <t>Trong đó: doanh thu cung ứng cho xã viên</t>
  </si>
  <si>
    <t>Tổng số lãi trước thuế của hợp tác xã</t>
  </si>
  <si>
    <t>Tổng số cán bộ quản lý hợp tác xã</t>
  </si>
  <si>
    <t>Người</t>
  </si>
  <si>
    <t>Trong đó: + Số có trình độ trung cấp, cao đẳng</t>
  </si>
  <si>
    <t xml:space="preserve">              + Số có trình độ Đại học trở lên</t>
  </si>
  <si>
    <t>Tổng số lao động trong HTX</t>
  </si>
  <si>
    <t>Trong đó: Tổng số lao động là xã viên HTX</t>
  </si>
  <si>
    <t>Lĩnh vực giáo dục</t>
  </si>
  <si>
    <t>Tổng số học sinh đầu năm học</t>
  </si>
  <si>
    <t>Học sinh</t>
  </si>
  <si>
    <t xml:space="preserve"> Trong đó:   - Nhà trẻ</t>
  </si>
  <si>
    <t>Cháu</t>
  </si>
  <si>
    <t xml:space="preserve">                    - Mẫu giáo</t>
  </si>
  <si>
    <t xml:space="preserve">                    -Tiểu học</t>
  </si>
  <si>
    <t xml:space="preserve">                    - THCS</t>
  </si>
  <si>
    <t xml:space="preserve">                    - THPT</t>
  </si>
  <si>
    <t xml:space="preserve">Tổng số học sinh là dân tộc </t>
  </si>
  <si>
    <t xml:space="preserve"> Trong đó:  - Nhà trẻ</t>
  </si>
  <si>
    <t xml:space="preserve">                   - Mẫu giáo</t>
  </si>
  <si>
    <t xml:space="preserve">                   -Tiểu học</t>
  </si>
  <si>
    <t xml:space="preserve">                   - THCS</t>
  </si>
  <si>
    <t xml:space="preserve">                   - THPT</t>
  </si>
  <si>
    <t>Tỷ lệ học sinh đi học so với độ tuổi</t>
  </si>
  <si>
    <t xml:space="preserve">        - Mẫu giáo</t>
  </si>
  <si>
    <t>Tỷ lệ trẻ em 5 tuổi học mẫu giáo</t>
  </si>
  <si>
    <t>Tỷ lệ học sinh chuyển cấp</t>
  </si>
  <si>
    <t>Trẻ em 6 tuổi vào lớp 1</t>
  </si>
  <si>
    <t>Tỷ lệ học sinh Tiểu học vào lớp 6</t>
  </si>
  <si>
    <t xml:space="preserve">Tỷ lệ học sinh THCS vào lớp 10  </t>
  </si>
  <si>
    <t>Tổng số trường học trên địa bàn</t>
  </si>
  <si>
    <t>Trường</t>
  </si>
  <si>
    <t xml:space="preserve">  - Mẫu giáo (Mầm non, nhà trẻ)</t>
  </si>
  <si>
    <t>Trong đó: Ngoài công lập</t>
  </si>
  <si>
    <t xml:space="preserve">  - Tiểu học</t>
  </si>
  <si>
    <t xml:space="preserve">  - THCS</t>
  </si>
  <si>
    <t xml:space="preserve">  - Tiểu học, THCS</t>
  </si>
  <si>
    <t xml:space="preserve">  - THPT</t>
  </si>
  <si>
    <t xml:space="preserve">  - THCS, THPT</t>
  </si>
  <si>
    <t>Số trường học đạt chuẩn quốc gia</t>
  </si>
  <si>
    <t>Trường </t>
  </si>
  <si>
    <t xml:space="preserve">   - Mẫu giáo (Mầm non, nhà trẻ)</t>
  </si>
  <si>
    <t xml:space="preserve">   - Tiểu học</t>
  </si>
  <si>
    <t xml:space="preserve">   - THCS</t>
  </si>
  <si>
    <t xml:space="preserve">   - Tiểu học, THCS</t>
  </si>
  <si>
    <t xml:space="preserve">   - THPT</t>
  </si>
  <si>
    <t xml:space="preserve">   - THCS, THPT</t>
  </si>
  <si>
    <t>Y tế</t>
  </si>
  <si>
    <t>Tổng số giường bệnh</t>
  </si>
  <si>
    <t>Giường</t>
  </si>
  <si>
    <t>Số giường bệnh trên vạn dân</t>
  </si>
  <si>
    <t>Tổng số bác sĩ</t>
  </si>
  <si>
    <t>Bác sĩ</t>
  </si>
  <si>
    <t>Số bác sĩ/vạn dân</t>
  </si>
  <si>
    <t>Số xã/phường đạt tiêu chuẩn quốc gia về y tế</t>
  </si>
  <si>
    <t>Xã/ phường</t>
  </si>
  <si>
    <t>Số lượt người đến khám chữa bệnh tại các cơ sở y tế tuyến huyện, xã</t>
  </si>
  <si>
    <t>Lượt người</t>
  </si>
  <si>
    <t>Trong đó: Số lượt người chuyển lên tuyến tỉnh, TW</t>
  </si>
  <si>
    <t>Số lượt/tỷ lệ người dân được KCB bằng BHYT</t>
  </si>
  <si>
    <t>Lượt/%</t>
  </si>
  <si>
    <t>Tỷ lệ trẻ em dưới 1 tuổi được tiêm chủng đầy đủ các loại vắc xin</t>
  </si>
  <si>
    <t>Tỷ lệ tử vong của trẻ sơ sinh</t>
  </si>
  <si>
    <t>Tỷ lệ mẹ chết liên quan đến sinh sản</t>
  </si>
  <si>
    <t xml:space="preserve">Tỷ lệ người dân tham gia BHYT </t>
  </si>
  <si>
    <t>Tỷ lệ người dân tham gia BHYT bắt buộc</t>
  </si>
  <si>
    <t>Tỷ lệ người dân tham gia BHYT  tự nguyện</t>
  </si>
  <si>
    <t>Văn hóa – thể thao</t>
  </si>
  <si>
    <t>Văn hóa</t>
  </si>
  <si>
    <t>Tỷ lệ gia đình đạt chuẩn  văn hoá.</t>
  </si>
  <si>
    <t>Tỷ lệ khu dân cư (làng, xóm, thôn, tổ dân phố…) đạt chuẩn văn hoá</t>
  </si>
  <si>
    <t>Tỷ lệ cơ quan, đơn vị đạt chuẩn  văn hoá.</t>
  </si>
  <si>
    <t>Tỷ lệ xã đạt chuẩn văn hóa nông thôn mới</t>
  </si>
  <si>
    <t>Xã</t>
  </si>
  <si>
    <t>Tỷ lệ phường đạt chuẩn văn minh đô thị</t>
  </si>
  <si>
    <t>Phường</t>
  </si>
  <si>
    <t>Số xã/phường có nhà văn hoá, khu thể thao</t>
  </si>
  <si>
    <t>xã/phường</t>
  </si>
  <si>
    <t>Số nhà văn hóa xã/phường đạt chuẩn</t>
  </si>
  <si>
    <t>Nhà văn hoá</t>
  </si>
  <si>
    <t>Số nhà văn hóa thôn (nhà SHCĐ)</t>
  </si>
  <si>
    <t>Số nhà văn hóa- khu thể thao thôn đạt chuẩn</t>
  </si>
  <si>
    <t xml:space="preserve"> Điểm vui chơi văn hoá cho trẻ em</t>
  </si>
  <si>
    <t>Tỷ lệ người luyện tập thể thao thường xuyên</t>
  </si>
  <si>
    <t>Tỷ lệ hộ gia đình tập thể thao</t>
  </si>
  <si>
    <t>Số Câu lạc bộ TDTT</t>
  </si>
  <si>
    <t>Câu lạc bộ</t>
  </si>
  <si>
    <t>CÁC CHỈ  TIÊU VỀ LAO ĐỘNG - VIỆC LÀM</t>
  </si>
  <si>
    <t>Lao động - việc làm</t>
  </si>
  <si>
    <t>Số người trong độ tuổi lao động có khả năng lao động</t>
  </si>
  <si>
    <t>Số lao động đang làm việc trong các ngành kinh tế quốc dân</t>
  </si>
  <si>
    <t xml:space="preserve">                 Nông lâm ngư nghiệp</t>
  </si>
  <si>
    <t xml:space="preserve">                 Công nghiệp - Xây dựng</t>
  </si>
  <si>
    <t xml:space="preserve">                Dịch vụ</t>
  </si>
  <si>
    <t>Số lao động được tạo việc làm mới trong năm</t>
  </si>
  <si>
    <t xml:space="preserve">        Trong  đó: Lao động nữ</t>
  </si>
  <si>
    <t xml:space="preserve">  Xuất khẩu lao động</t>
  </si>
  <si>
    <t>Đào tạo nghề</t>
  </si>
  <si>
    <t>Tổng số lao động đã qua đào tạo</t>
  </si>
  <si>
    <t>Trong đó: Đào tạo mới trong năm</t>
  </si>
  <si>
    <t>Tỷ lệ lao động qua đào tạo</t>
  </si>
  <si>
    <t>Số lao động tìm được việc làm sau khi đào tạo</t>
  </si>
  <si>
    <t>Tỷ lệ lao động qua đào tạo có được việc làm</t>
  </si>
  <si>
    <t>Số hộ được vay vốn tạo việc làm</t>
  </si>
  <si>
    <t>Số lao động có khả năng lao động chưa có việc làm ổn định</t>
  </si>
  <si>
    <t>Số lao động trong độ tuổi chưa  có việc làm ở khu vực thành thị</t>
  </si>
  <si>
    <t>Tỷ lệ lao động trong độ tuổi chưa có việc làm ở khu vực thành thị</t>
  </si>
  <si>
    <t>Tỷ lệ thời gian sử dụng lao động của lực lượng lao động trong độ tuổi ở nông thôn</t>
  </si>
  <si>
    <t>Tỷ lệ tham gia bảo hiểm xã hội</t>
  </si>
  <si>
    <t>CÁC CHỈ TIÊU GIẢM NGHÈO – AN SINH XÃ HỘI</t>
  </si>
  <si>
    <t>Giảm nghèo</t>
  </si>
  <si>
    <t>Số hộ nghèo theo chuẩn quốc gia</t>
  </si>
  <si>
    <t>Tỷ lệ hộ nghèo người DTTS</t>
  </si>
  <si>
    <t xml:space="preserve">Số hộ cận nghèo </t>
  </si>
  <si>
    <t>Tỷ lệ cận hộ nghèo theo chuẩn quốc gia</t>
  </si>
  <si>
    <t>Tỷ lệ hộ cận nghèo người DTTS</t>
  </si>
  <si>
    <t>Số  hộ thoát nghèo</t>
  </si>
  <si>
    <t>Tỷ lệ thoát nghèo người DTTS</t>
  </si>
  <si>
    <t>Số  hộ tái nghèo</t>
  </si>
  <si>
    <t>Tỷ lệ tái nghèo người DTTS</t>
  </si>
  <si>
    <t>Số lượt hộ nghèo được vay vốn tín dụng</t>
  </si>
  <si>
    <t>Tổng vốn tín dụng cho người nghèo vay</t>
  </si>
  <si>
    <t>Quản lý nhà nước về đất đai</t>
  </si>
  <si>
    <t xml:space="preserve">Số Giấy chứng nhận quyền sử dụng đất, quyền sở hữu nhà ở và tài sản khác gắn liền với đất được cấp </t>
  </si>
  <si>
    <t>Giấy CN</t>
  </si>
  <si>
    <t xml:space="preserve">Hộ gia đình, cá nhân được cấp GCNSD đất, quyền sở hữu nhà ở và tài sản khác gắn liền với đất </t>
  </si>
  <si>
    <t xml:space="preserve">Trong đó: Thành thị </t>
  </si>
  <si>
    <t xml:space="preserve">                Nông thôn</t>
  </si>
  <si>
    <t xml:space="preserve">Tỷ lệ hộ gia đình, cá nhân được cấp GCNSD đất, quyền sở hữu nhà ở và tài sản khác gắn liền với đất </t>
  </si>
  <si>
    <t>Tổng diện tích được cấp GCNSD đất, quyền sở hữu nhà ở và tài sản khác gắn liền với đất cho hộ gia đình, cá nhân</t>
  </si>
  <si>
    <r>
      <t>m</t>
    </r>
    <r>
      <rPr>
        <vertAlign val="superscript"/>
        <sz val="12"/>
        <rFont val="Times New Roman"/>
        <family val="1"/>
      </rPr>
      <t>2</t>
    </r>
  </si>
  <si>
    <t>Số hộ được cấp giấy chứng nhận quyền sử dụng đất nông nghiệp</t>
  </si>
  <si>
    <t>Tỷ lệ hộ được cấp giấy chứng nhận quyền sử dụng đất nông nghiệp</t>
  </si>
  <si>
    <t>Môi trường</t>
  </si>
  <si>
    <t>Tỷ lệ rác thải sinh hoạt được thu gom, xử lý</t>
  </si>
  <si>
    <t>Tỷ lệ các xã, phường, thị trấn được thu gom, xử lý rác thải sinh hoạt</t>
  </si>
  <si>
    <t>Tỷ lệ xã đạt chuẩn vệ sinh môi trường theo tiêu chí nông thôn mới</t>
  </si>
  <si>
    <t>BIỂU CÁC CHỈ TIÊU TỔNG HỢP TÌNH HÌNH PHÁT TRIỂN KINH TẾ - XÃ HỘI -MÔI TRƯỜNG</t>
  </si>
  <si>
    <t xml:space="preserve">Tốc độ tăng  </t>
  </si>
  <si>
    <t>Tốc độ tăng trưởng GTSX (giá 2010)</t>
  </si>
  <si>
    <t xml:space="preserve"> KH 
2011-2015</t>
  </si>
  <si>
    <t>BIỂU CÁC CHỈ TIÊU VỀ VỐN ĐẦU TƯ  VÀ NGÂN SÁCH NHÀ NƯỚC</t>
  </si>
  <si>
    <t>Biểu mẫu số 3</t>
  </si>
  <si>
    <t>BIỂU CÁC CHỈ TIÊU VỀ TÌNH HÌNH PHÁT TRIỂN CÁC LĨNH VỰC DỊCH VỤ</t>
  </si>
  <si>
    <t>BIỂU CÁC CHỈ TIÊU VỀ TÌNH HÌNH PHÁT TRIỂN CÁC LĨNH VỰC CÔNG NGHIỆP - TIỂU THỦ CÔNG NGHIỆP</t>
  </si>
  <si>
    <t>Biểu mẫu số 4</t>
  </si>
  <si>
    <t>Biểu mẫu số 5</t>
  </si>
  <si>
    <t>BIỂU CÁC CHỈ TIÊU VỀ TÌNH HÌNH PHÁT TRIỂN CÁC LĨNH VỰC NÔNG, LÂM, NGƯ NGHIỆP - HẠ TẦNG NÔNG THÔN</t>
  </si>
  <si>
    <t>BIỂU CÁC CHỈ TIÊU VỀ TÌNH HÌNH PHÁT TRIỂN DOANH NGHIỆP, KINH TẾ TẬP THỂ</t>
  </si>
  <si>
    <t>Biểu mẫu số 6</t>
  </si>
  <si>
    <t>Biểu mẫu số 7</t>
  </si>
  <si>
    <t xml:space="preserve">BIỂU CÁC CHỈ TIÊU VỀ TÌNH HÌNH PHÁT TRIỂN CÁC LĨNH VỰC VĂN HÓA – XÃ HỘI </t>
  </si>
  <si>
    <t>Biểu mẫu số 8</t>
  </si>
  <si>
    <t>BIỂU CÁC CHỈ TIÊU VỀ TÌNH HÌNH PHÁT TRIỂN LĨNH VỰC TÀI NGUYÊN VÀ MÔI TRƯỜNG</t>
  </si>
  <si>
    <t>QUY HOẠCH DO CHỦ TỊCH UBND CẤP HUYỆN PHÊ DUYỆT</t>
  </si>
  <si>
    <t>Kinh phí xây dựng quy hoạch</t>
  </si>
  <si>
    <t>Biểu mẫu số 9</t>
  </si>
  <si>
    <t>TÊN BIÊU MẪU</t>
  </si>
  <si>
    <t xml:space="preserve">HỆ THỐNG MẪU BIỂU
XÂY DỰNG KẾ HOẠCH PHÁT TRIỂN KINH TẾ - XÃ HỘI 5 NĂM 2016-2020
 ÁP DỤNG CHO CÁC HUYỆN, THỊ XÃ, THÀNH PHỐ HUẾ </t>
  </si>
  <si>
    <t>(Gồm 9 biểu mẫu)</t>
  </si>
  <si>
    <t>BIỂU CÁC CHỈ TIÊU VỀ VỐN ĐẦU TƯ VÀ NGÂN SÁCH NHÀ NƯỚC</t>
  </si>
  <si>
    <t>BIỂU CÁC CHỈ TIÊU VỀ PHÁT TRIỂN CÁC LĨNH VỰC DỊCH VỤ</t>
  </si>
  <si>
    <t>BIỂU CÁC CHỈ TIÊU VỀ  PHÁT TRIỂN CÁC LĨNH VỰC CÔNG NGHIỆP - TIỂU THỦ CÔNG NGHIỆP</t>
  </si>
  <si>
    <t>BIỂU CÁC CHỈ TIÊU VỀ  PHÁT TRIỂN CÁC LĨNH VỰC NÔNG, LÂM, NGƯ NGHIỆP - HẠ TẦNG NÔNG THÔN</t>
  </si>
  <si>
    <t>BIỂU CÁC CHỈ TIÊU VỀ  PHÁT TRIỂN LĨNH VỰC TÀI NGUYÊN VÀ MÔI TRƯỜNG</t>
  </si>
  <si>
    <t>BIỂU CÁC CHỈ TIÊU VỀ PHÁT TRIỂN LĨNH VỰC TÀI NGUYÊN VÀ MÔI TRƯỜNG</t>
  </si>
  <si>
    <t xml:space="preserve">BIỂU KINH PHÍ XÂY DỰNG CÁC DỰ ÁN QUY HOẠCH </t>
  </si>
  <si>
    <t xml:space="preserve">BIỂU CÁC CHỈ TIÊU VỀ PHÁT TRIỂN CÁC LĨNH VỰC VĂN HÓA - XÃ HỘI </t>
  </si>
  <si>
    <t>Dự kiến kinh phí xây dựng quy hoạch</t>
  </si>
  <si>
    <t>(Kèm theo Công văn số 1632 /SKHĐT-TH  ngày  20 tháng 8 năm 2014 của Sở Kế hoạch và Đầu tư)</t>
  </si>
  <si>
    <t>Huyện Nam Đông</t>
  </si>
  <si>
    <t xml:space="preserve">Trong đó: Đầu tư từ nguồn thu sử dụng đất      </t>
  </si>
  <si>
    <t xml:space="preserve"> - Phân phối điện</t>
  </si>
  <si>
    <t>1000Kwh</t>
  </si>
  <si>
    <t xml:space="preserve"> - Sản xuất thực phẩm:</t>
  </si>
  <si>
    <t xml:space="preserve">        + Xay xát bột, gạo</t>
  </si>
  <si>
    <t>tấn</t>
  </si>
  <si>
    <t xml:space="preserve">        + Sản xuất bánh mì</t>
  </si>
  <si>
    <t xml:space="preserve">        + Sản xuất bún</t>
  </si>
  <si>
    <t xml:space="preserve"> - Sản xuất áo quần các loại</t>
  </si>
  <si>
    <t>1000 bộ</t>
  </si>
  <si>
    <t>1000 cái</t>
  </si>
  <si>
    <t xml:space="preserve"> - Sản xuất  rìu, cuốc, xẻng các loại</t>
  </si>
  <si>
    <t xml:space="preserve"> - Sản xuất chổi đót</t>
  </si>
  <si>
    <t>1000m3</t>
  </si>
  <si>
    <t xml:space="preserve"> - Sản xuất đá ốp lát</t>
  </si>
  <si>
    <t>1000m2</t>
  </si>
  <si>
    <t xml:space="preserve"> </t>
  </si>
  <si>
    <t xml:space="preserve">  Trong đó: - Thu thuế XNK</t>
  </si>
  <si>
    <t xml:space="preserve">                  - Thu nội địa</t>
  </si>
  <si>
    <t xml:space="preserve">       + Thu QD địa phương</t>
  </si>
  <si>
    <t xml:space="preserve">       + Thu ngoài QD </t>
  </si>
  <si>
    <t xml:space="preserve">       + Thu từ KV có vốn ĐTNN</t>
  </si>
  <si>
    <t xml:space="preserve">   Trong đó: + Thu từ KT Trung ương</t>
  </si>
  <si>
    <t xml:space="preserve"> - Vốn ngân sách Nhà nước</t>
  </si>
  <si>
    <t xml:space="preserve"> - Vốn tín dụng </t>
  </si>
  <si>
    <t xml:space="preserve"> - Vốn đầu tư của Doanh nghiệp </t>
  </si>
  <si>
    <t xml:space="preserve"> - Vốn đầu tư của dân cư</t>
  </si>
  <si>
    <t xml:space="preserve"> - Vốn đầu tư trực tiếp nước ngoài </t>
  </si>
  <si>
    <t xml:space="preserve"> - Vốn khác (NGO): </t>
  </si>
  <si>
    <t xml:space="preserve"> - Sản xuất nước sinh hoạt</t>
  </si>
  <si>
    <t xml:space="preserve"> - Chế biến mủ cao su (mủ cốm)</t>
  </si>
  <si>
    <t xml:space="preserve"> - Sản xuất nước đá</t>
  </si>
  <si>
    <t xml:space="preserve"> - Sản xuất tủ, gường, bàn ghế gỗ</t>
  </si>
  <si>
    <t xml:space="preserve"> - Khai thác vật liệu xây dựng</t>
  </si>
  <si>
    <t xml:space="preserve"> - Cau sấy khô</t>
  </si>
  <si>
    <t xml:space="preserve"> - Chè búp khô</t>
  </si>
  <si>
    <r>
      <t xml:space="preserve">    Sản lượng </t>
    </r>
    <r>
      <rPr>
        <sz val="12"/>
        <color indexed="10"/>
        <rFont val="Times New Roman"/>
        <family val="1"/>
      </rPr>
      <t>(mủ khô)</t>
    </r>
  </si>
  <si>
    <t>Cây hồ tiêu:    Diện tích</t>
  </si>
  <si>
    <t xml:space="preserve">          Sản lượng </t>
  </si>
  <si>
    <t>Cây cam:    Diện tích</t>
  </si>
  <si>
    <t xml:space="preserve">      Sản lượng </t>
  </si>
  <si>
    <t>Cây chuối:    Diện tích</t>
  </si>
  <si>
    <r>
      <t xml:space="preserve">   - Sông đầm</t>
    </r>
    <r>
      <rPr>
        <sz val="12"/>
        <color indexed="10"/>
        <rFont val="Times New Roman"/>
        <family val="1"/>
      </rPr>
      <t xml:space="preserve"> (ao hồ)</t>
    </r>
  </si>
  <si>
    <t>Điều chỉnh quy hoạch chung thị trấn Khe Tre</t>
  </si>
  <si>
    <t>Quy hoạch phát triển điện lực huyện Nam Đông giai đoạn từ 2011-2015 có xét đến 2020</t>
  </si>
  <si>
    <t>Quy hoạch sử dụng đất đến năm 2020 và kế hoạch sử dụng đất năm 2015</t>
  </si>
  <si>
    <t>Quy hoạch tổng thể thủy lợi huyện đến năm 2020 và định hướng đến năm 2030</t>
  </si>
  <si>
    <t>Quy hoạch chi tiết thị trấn Khe Tre</t>
  </si>
  <si>
    <t>Quy hoạch cụm dân cư nông thôn khu vực 1, thị trấn Khe Tre</t>
  </si>
  <si>
    <r>
      <t>1.000</t>
    </r>
    <r>
      <rPr>
        <sz val="12"/>
        <rFont val="Times New Roman"/>
        <family val="1"/>
      </rPr>
      <t xml:space="preserve"> m3</t>
    </r>
  </si>
  <si>
    <t>Cây mít:    Diện tích</t>
  </si>
  <si>
    <t>Quy hoạch 10 xã (CT.Nông thôn mới)</t>
  </si>
  <si>
    <t xml:space="preserve">    - Công nghiệp</t>
  </si>
  <si>
    <t xml:space="preserve">    - Xây dựng</t>
  </si>
  <si>
    <t xml:space="preserve">Huyện Nam Đông </t>
  </si>
  <si>
    <t>+ Chi các khoản khác</t>
  </si>
  <si>
    <t>Giá trị thu hoạch/ha canh tác đất vườn</t>
  </si>
  <si>
    <t>con</t>
  </si>
  <si>
    <t>Trồng rừng tập trung</t>
  </si>
  <si>
    <r>
      <t xml:space="preserve">Diện tích đất nông nghiệp được tưới </t>
    </r>
    <r>
      <rPr>
        <sz val="12"/>
        <color indexed="10"/>
        <rFont val="Times New Roman"/>
        <family val="1"/>
      </rPr>
      <t>(lúa)</t>
    </r>
  </si>
  <si>
    <r>
      <t xml:space="preserve">Tỷ lệ Diện tích đất NN được tưới </t>
    </r>
    <r>
      <rPr>
        <sz val="12"/>
        <color indexed="10"/>
        <rFont val="Times New Roman"/>
        <family val="1"/>
      </rPr>
      <t>(lúa)</t>
    </r>
  </si>
  <si>
    <t>xã</t>
  </si>
  <si>
    <r>
      <t xml:space="preserve">Số xã được công nhận đạt tiêu chí nông thôn mới </t>
    </r>
    <r>
      <rPr>
        <sz val="12"/>
        <color indexed="10"/>
        <rFont val="Times New Roman"/>
        <family val="1"/>
      </rPr>
      <t>(lũy kế)</t>
    </r>
  </si>
  <si>
    <t>Thu nhập bình quân một lao động của HTX/năm</t>
  </si>
  <si>
    <t xml:space="preserve"> Huyện: Nam Đông</t>
  </si>
  <si>
    <t xml:space="preserve">Biểu 1: MỘT SỐ CHỈ TIÊU KINH TẾ - XÃ HỘI CHỦ YẾU </t>
  </si>
  <si>
    <t>((</t>
  </si>
  <si>
    <t>CHỈ TIÊU</t>
  </si>
  <si>
    <t>Đơn vị 
tính</t>
  </si>
  <si>
    <t xml:space="preserve">Thæûc </t>
  </si>
  <si>
    <t>TH</t>
  </si>
  <si>
    <t>Thời kỳ 2011 - 2015</t>
  </si>
  <si>
    <t>Thời kỳ 2016 - 2020</t>
  </si>
  <si>
    <t>2010 -2015</t>
  </si>
  <si>
    <t>2010-2005</t>
  </si>
  <si>
    <t>Bình quân</t>
  </si>
  <si>
    <t>hiãûn</t>
  </si>
  <si>
    <t>± (%)</t>
  </si>
  <si>
    <t>2011-2015</t>
  </si>
  <si>
    <t>2016-2020</t>
  </si>
  <si>
    <t>*/</t>
  </si>
  <si>
    <t>CHỈ TIÊU KINH TẾ</t>
  </si>
  <si>
    <t>TC-TK</t>
  </si>
  <si>
    <t>Giá trị sản xuất, tổng sản phẩm</t>
  </si>
  <si>
    <t>1.1</t>
  </si>
  <si>
    <t>Giá trị sản xuất (giá thực tế)</t>
  </si>
  <si>
    <t>Tr.đồng</t>
  </si>
  <si>
    <t xml:space="preserve">  - Công nghiệp </t>
  </si>
  <si>
    <t xml:space="preserve">  - Nông  nghiệp</t>
  </si>
  <si>
    <t xml:space="preserve">          Trồng trọt</t>
  </si>
  <si>
    <t xml:space="preserve">          Chăn nuôi</t>
  </si>
  <si>
    <t>Cơ cấu: Trồng trọt %</t>
  </si>
  <si>
    <t xml:space="preserve">             Chăn nuôi %</t>
  </si>
  <si>
    <t xml:space="preserve">  - Lâm nghiệp</t>
  </si>
  <si>
    <t xml:space="preserve">  - Ngư nghiệp</t>
  </si>
  <si>
    <t>Tăng</t>
  </si>
  <si>
    <t>bình quân</t>
  </si>
  <si>
    <t>1.2</t>
  </si>
  <si>
    <t>Giá trị sản xuất (giá cố định - 2010)</t>
  </si>
  <si>
    <t xml:space="preserve"> Dịch vụ</t>
  </si>
  <si>
    <t>1.3</t>
  </si>
  <si>
    <t>Tốc độ tănggiá trị sản xuất</t>
  </si>
  <si>
    <t>1.4</t>
  </si>
  <si>
    <t>Tổng sản phẩm theo giá thực tế</t>
  </si>
  <si>
    <t>Công nghiệp - xây dựng (VA)</t>
  </si>
  <si>
    <t>Nông, lâm, ngư nghiệp  (VA)</t>
  </si>
  <si>
    <t>Dịch Vụ  (VA)</t>
  </si>
  <si>
    <t xml:space="preserve"> Thu nhập B/q đầu người (VND)</t>
  </si>
  <si>
    <t>1.000 đồng</t>
  </si>
  <si>
    <t>1.5</t>
  </si>
  <si>
    <t xml:space="preserve">Cơ cấu tổng sản phẩm </t>
  </si>
  <si>
    <t xml:space="preserve">Công nghiệp - xây dựng </t>
  </si>
  <si>
    <t xml:space="preserve">Nông, lâm, ngư nghiệp </t>
  </si>
  <si>
    <t xml:space="preserve">Dịch Vụ  </t>
  </si>
  <si>
    <t>Thu chi ngân sách</t>
  </si>
  <si>
    <t>2.1</t>
  </si>
  <si>
    <t xml:space="preserve">Trong đó:  </t>
  </si>
  <si>
    <t>- Thu quốc doanh</t>
  </si>
  <si>
    <t>- Thu ngoài quốc doanh</t>
  </si>
  <si>
    <t xml:space="preserve">- Thu từ cấp quyền sử dụng đất </t>
  </si>
  <si>
    <t>- Thu phí, lệ phí, thu khác ở xã</t>
  </si>
  <si>
    <t>2.2</t>
  </si>
  <si>
    <t xml:space="preserve"> Thu bổ sung từ ngân sách tỉnh</t>
  </si>
  <si>
    <t>2.3</t>
  </si>
  <si>
    <t>Chi ĐTPT do địa phương quản lý</t>
  </si>
  <si>
    <t xml:space="preserve">       + Vốn cân đối Ngân sách địa phương </t>
  </si>
  <si>
    <t xml:space="preserve">Trong đó: Đầu tư từ nguồn sử dụng đất </t>
  </si>
  <si>
    <t xml:space="preserve">       + Chương trình mục tiêu quốc gia</t>
  </si>
  <si>
    <t xml:space="preserve">       + Nguồn ngân sách khác</t>
  </si>
  <si>
    <t>Chi thường xuyên</t>
  </si>
  <si>
    <t xml:space="preserve">       + Chi cho sự nghiệp văn xã</t>
  </si>
  <si>
    <t xml:space="preserve">       + Chi cho QL hành chính Nhà nước</t>
  </si>
  <si>
    <t xml:space="preserve">       + Chi SN khác ( K.tế, chi khác)</t>
  </si>
  <si>
    <t xml:space="preserve">Tổng vốn đầu tư phát triển </t>
  </si>
  <si>
    <t xml:space="preserve">    - Vốn NS trung ương </t>
  </si>
  <si>
    <t xml:space="preserve">    - Vốn NS tỉnh </t>
  </si>
  <si>
    <t xml:space="preserve">    - Vốn NS huyện</t>
  </si>
  <si>
    <t xml:space="preserve">    - Vốn DN và nhân dân </t>
  </si>
  <si>
    <t>CHỈ TIÊU XÃ HỘI - MÔI TRƯỜNG</t>
  </si>
  <si>
    <t xml:space="preserve">Trong đó:    - Khu vực thành thị </t>
  </si>
  <si>
    <t xml:space="preserve"> - Khu vực nông thôn </t>
  </si>
  <si>
    <t>Tỷ lệ đô thị hóa</t>
  </si>
  <si>
    <t>Dân tộc thiểu số</t>
  </si>
  <si>
    <r>
      <t>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người</t>
    </r>
  </si>
  <si>
    <t>Dịch vụ trồng trọt và chăn nuôi</t>
  </si>
  <si>
    <t>- Dịch vụ trồng trọt và căn nuôi</t>
  </si>
  <si>
    <t xml:space="preserve">   Trong đó: Dịch vụ nông, lâm, ngư nghiệp</t>
  </si>
  <si>
    <t xml:space="preserve"> Trong đó: Dịch vụ lâm nghiệp</t>
  </si>
  <si>
    <r>
      <rPr>
        <b/>
        <sz val="12"/>
        <rFont val="Times New Roman"/>
        <family val="1"/>
      </rPr>
      <t>Trong đó: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Dịch vụ nông, lâm, ngư nghiệp</t>
    </r>
  </si>
  <si>
    <t>Tổng sản phẩm (2010)</t>
  </si>
  <si>
    <t>TH 2015</t>
  </si>
  <si>
    <t xml:space="preserve"> KH 
2016-2020</t>
  </si>
  <si>
    <t>TH 2016</t>
  </si>
  <si>
    <t>TH 2017</t>
  </si>
  <si>
    <t>TH 2018</t>
  </si>
  <si>
    <t>Ước TH 2019</t>
  </si>
  <si>
    <t>Ước TH 2020</t>
  </si>
  <si>
    <t>Ước TH 2021-2025</t>
  </si>
  <si>
    <t>KH 2021</t>
  </si>
  <si>
    <t>KH 2022</t>
  </si>
  <si>
    <t>KH 2023</t>
  </si>
  <si>
    <t>KH 2024</t>
  </si>
  <si>
    <t>KH 2025</t>
  </si>
  <si>
    <t>KH 
2021-2025</t>
  </si>
  <si>
    <t>TH lũy kế đến  2020</t>
  </si>
  <si>
    <t>Ước TH  2019</t>
  </si>
  <si>
    <t>Ước TH 2016-2020</t>
  </si>
  <si>
    <t xml:space="preserve">KH 
2021-2025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</si>
</sst>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0.0"/>
    <numFmt numFmtId="174" formatCode="#,##0.0"/>
    <numFmt numFmtId="175" formatCode="_(* #,##0_);_(* \(#,##0\);_(* &quot;-&quot;??_);_(@_)"/>
    <numFmt numFmtId="176" formatCode="#,##0;\(#,##0\)"/>
    <numFmt numFmtId="177" formatCode="\$#,##0\ ;\(\$#,##0\)"/>
    <numFmt numFmtId="178" formatCode="\t0.00%"/>
    <numFmt numFmtId="179" formatCode="\t#\ ??/??"/>
    <numFmt numFmtId="180" formatCode="m/d"/>
    <numFmt numFmtId="181" formatCode="&quot;ß&quot;#,##0;\-&quot;&quot;\ß&quot;&quot;#,##0"/>
    <numFmt numFmtId="182" formatCode="&quot;VND&quot;#,##0_);[Red]\(&quot;VND&quot;#,##0\)"/>
    <numFmt numFmtId="183" formatCode="#,##0.00\ &quot;F&quot;;[Red]\-#,##0.00\ &quot;F&quot;"/>
    <numFmt numFmtId="184" formatCode="_-* #,##0\ &quot;F&quot;_-;\-* #,##0\ &quot;F&quot;_-;_-* &quot;-&quot;\ &quot;F&quot;_-;_-@_-"/>
    <numFmt numFmtId="185" formatCode="#,##0\ &quot;F&quot;;[Red]\-#,##0\ &quot;F&quot;"/>
    <numFmt numFmtId="186" formatCode="#,##0.00\ &quot;F&quot;;\-#,##0.00\ &quot;F&quot;"/>
    <numFmt numFmtId="187" formatCode="&quot;\&quot;#,##0;[Red]&quot;\&quot;&quot;\&quot;\-#,##0"/>
    <numFmt numFmtId="188" formatCode="&quot;\&quot;#,##0.00;[Red]&quot;\&quot;&quot;\&quot;&quot;\&quot;&quot;\&quot;&quot;\&quot;&quot;\&quot;\-#,##0.00"/>
    <numFmt numFmtId="189" formatCode="&quot;\&quot;#,##0.00;[Red]&quot;\&quot;\-#,##0.00"/>
    <numFmt numFmtId="190" formatCode="&quot;\&quot;#,##0;[Red]&quot;\&quot;\-#,##0"/>
    <numFmt numFmtId="191" formatCode="_-* #,##0_-;\-* #,##0_-;_-* &quot;-&quot;_-;_-@_-"/>
    <numFmt numFmtId="192" formatCode="_-* #,##0.00_-;\-* #,##0.00_-;_-* &quot;-&quot;??_-;_-@_-"/>
    <numFmt numFmtId="193" formatCode="_-&quot;€&quot;* #,##0_-;\-&quot;€&quot;* #,##0_-;_-&quot;€&quot;* &quot;-&quot;_-;_-@_-"/>
    <numFmt numFmtId="194" formatCode="#,##0\ &quot;€&quot;;[Red]\-#,##0\ &quot;€&quot;"/>
    <numFmt numFmtId="195" formatCode="_-&quot;€&quot;* #,##0.00_-;\-&quot;€&quot;* #,##0.00_-;_-&quot;€&quot;* &quot;-&quot;??_-;_-@_-"/>
    <numFmt numFmtId="196" formatCode="_-* #,##0.000_-;\-* #,##0.000_-;_-* &quot;-&quot;??_-;_-@_-"/>
    <numFmt numFmtId="197" formatCode="_-* #,##0_-;\-* #,##0_-;_-* &quot;-&quot;??_-;_-@_-"/>
    <numFmt numFmtId="198" formatCode="0.000"/>
    <numFmt numFmtId="199" formatCode="#,##0.000"/>
    <numFmt numFmtId="200" formatCode="#,##0.00;[Red]#,##0.00"/>
    <numFmt numFmtId="201" formatCode="#,##0;[Red]#,##0"/>
    <numFmt numFmtId="202" formatCode="_-* #,##0.0_-;\-* #,##0.0_-;_-* &quot;-&quot;??_-;_-@_-"/>
    <numFmt numFmtId="203" formatCode="#,##0.000;[Red]#,##0.000"/>
    <numFmt numFmtId="204" formatCode="#,##0.0000"/>
    <numFmt numFmtId="205" formatCode="0.0000000%"/>
    <numFmt numFmtId="206" formatCode="_(* #,##0.000_);_(* \(#,##0.000\);_(* &quot;-&quot;???_);_(@_)"/>
    <numFmt numFmtId="207" formatCode="_(* #,##0.000_);_(* \(#,##0.000\);_(* &quot;-&quot;??_);_(@_)"/>
    <numFmt numFmtId="208" formatCode="_(* #,##0.0000_);_(* \(#,##0.0000\);_(* &quot;-&quot;??_);_(@_)"/>
  </numFmts>
  <fonts count="88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1"/>
    </font>
    <font>
      <sz val="12"/>
      <name val=".VnTime"/>
      <family val="2"/>
    </font>
    <font>
      <sz val="13"/>
      <name val=".VnTime"/>
      <family val="2"/>
    </font>
    <font>
      <b/>
      <sz val="10"/>
      <name val=".VnTimeH"/>
      <family val="2"/>
    </font>
    <font>
      <b/>
      <sz val="11"/>
      <name val=".VnTimeH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1"/>
      <name val="Times New Roman"/>
      <family val="1"/>
    </font>
    <font>
      <vertAlign val="superscript"/>
      <sz val="12"/>
      <name val="Times New Roman"/>
      <family val="1"/>
    </font>
    <font>
      <i/>
      <sz val="12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imes New Roman"/>
      <family val="1"/>
    </font>
    <font>
      <b/>
      <sz val="9"/>
      <name val="VNhelvetica"/>
      <family val="2"/>
    </font>
    <font>
      <b/>
      <sz val="9"/>
      <name val="Calibri"/>
      <family val="2"/>
    </font>
    <font>
      <sz val="9"/>
      <name val="VNhelvetica"/>
      <family val="2"/>
    </font>
    <font>
      <i/>
      <sz val="9"/>
      <name val="Times New Roman"/>
      <family val="1"/>
    </font>
    <font>
      <b/>
      <sz val="9"/>
      <name val="Arial"/>
      <family val="2"/>
    </font>
    <font>
      <i/>
      <sz val="9"/>
      <name val="VNhelvetica"/>
      <family val="2"/>
    </font>
    <font>
      <i/>
      <sz val="9"/>
      <name val="Arial"/>
      <family val="2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9"/>
      <name val="VNhelvetica"/>
      <family val="2"/>
    </font>
    <font>
      <b/>
      <i/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dashed"/>
      <bottom style="dashed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dotted"/>
    </border>
    <border>
      <left style="thin"/>
      <right style="thin"/>
      <top style="dashed"/>
      <bottom/>
    </border>
    <border>
      <left style="thin"/>
      <right/>
      <top/>
      <bottom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double"/>
      <top style="thin"/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hair"/>
      <bottom style="hair"/>
    </border>
    <border>
      <left style="double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double"/>
      <top style="thin">
        <color indexed="55"/>
      </top>
      <bottom style="double"/>
    </border>
    <border>
      <left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175" fontId="10" fillId="0" borderId="1" applyNumberFormat="0" applyFont="0" applyBorder="0" applyAlignment="0">
      <protection/>
    </xf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2" fillId="2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3" fillId="26" borderId="2" applyNumberFormat="0" applyAlignment="0" applyProtection="0"/>
    <xf numFmtId="0" fontId="74" fillId="27" borderId="3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2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>
      <alignment/>
      <protection/>
    </xf>
    <xf numFmtId="0" fontId="0" fillId="0" borderId="0" applyFont="0" applyFill="0" applyBorder="0" applyAlignment="0" applyProtection="0"/>
    <xf numFmtId="179" fontId="0" fillId="0" borderId="0">
      <alignment/>
      <protection/>
    </xf>
    <xf numFmtId="0" fontId="7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6" fillId="28" borderId="0" applyNumberFormat="0" applyBorder="0" applyAlignment="0" applyProtection="0"/>
    <xf numFmtId="38" fontId="14" fillId="29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 vertical="center"/>
      <protection/>
    </xf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16" fillId="0" borderId="0" applyProtection="0">
      <alignment/>
    </xf>
    <xf numFmtId="0" fontId="15" fillId="0" borderId="0" applyProtection="0">
      <alignment/>
    </xf>
    <xf numFmtId="0" fontId="80" fillId="30" borderId="2" applyNumberFormat="0" applyAlignment="0" applyProtection="0"/>
    <xf numFmtId="10" fontId="14" fillId="31" borderId="9" applyNumberFormat="0" applyBorder="0" applyAlignment="0" applyProtection="0"/>
    <xf numFmtId="0" fontId="81" fillId="0" borderId="10" applyNumberFormat="0" applyFill="0" applyAlignment="0" applyProtection="0"/>
    <xf numFmtId="3" fontId="17" fillId="0" borderId="11" applyNumberFormat="0" applyAlignment="0">
      <protection/>
    </xf>
    <xf numFmtId="3" fontId="18" fillId="0" borderId="11" applyNumberFormat="0" applyAlignment="0">
      <protection/>
    </xf>
    <xf numFmtId="3" fontId="19" fillId="0" borderId="11" applyNumberFormat="0" applyAlignment="0"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0" borderId="0" applyNumberFormat="0" applyFont="0" applyFill="0" applyAlignment="0">
      <protection/>
    </xf>
    <xf numFmtId="0" fontId="82" fillId="32" borderId="0" applyNumberFormat="0" applyBorder="0" applyAlignment="0" applyProtection="0"/>
    <xf numFmtId="0" fontId="12" fillId="0" borderId="0">
      <alignment/>
      <protection/>
    </xf>
    <xf numFmtId="37" fontId="21" fillId="0" borderId="0">
      <alignment/>
      <protection/>
    </xf>
    <xf numFmtId="182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1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3" borderId="12" applyNumberFormat="0" applyFont="0" applyAlignment="0" applyProtection="0"/>
    <xf numFmtId="0" fontId="83" fillId="26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3" fontId="24" fillId="0" borderId="14">
      <alignment horizontal="right" vertical="center"/>
      <protection/>
    </xf>
    <xf numFmtId="184" fontId="24" fillId="0" borderId="14">
      <alignment horizontal="center"/>
      <protection/>
    </xf>
    <xf numFmtId="0" fontId="84" fillId="0" borderId="0" applyNumberFormat="0" applyFill="0" applyBorder="0" applyAlignment="0" applyProtection="0"/>
    <xf numFmtId="3" fontId="25" fillId="0" borderId="11" applyNumberFormat="0" applyAlignment="0">
      <protection/>
    </xf>
    <xf numFmtId="3" fontId="26" fillId="0" borderId="15" applyNumberFormat="0" applyAlignment="0">
      <protection/>
    </xf>
    <xf numFmtId="0" fontId="85" fillId="0" borderId="16" applyNumberFormat="0" applyFill="0" applyAlignment="0" applyProtection="0"/>
    <xf numFmtId="185" fontId="24" fillId="0" borderId="0">
      <alignment/>
      <protection/>
    </xf>
    <xf numFmtId="186" fontId="24" fillId="0" borderId="9">
      <alignment/>
      <protection/>
    </xf>
    <xf numFmtId="0" fontId="8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0" fontId="32" fillId="0" borderId="0">
      <alignment/>
      <protection/>
    </xf>
    <xf numFmtId="0" fontId="20" fillId="0" borderId="0">
      <alignment/>
      <protection/>
    </xf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13" fillId="0" borderId="0" applyFont="0" applyFill="0" applyBorder="0" applyAlignment="0" applyProtection="0"/>
  </cellStyleXfs>
  <cellXfs count="825">
    <xf numFmtId="0" fontId="0" fillId="0" borderId="0" xfId="0" applyAlignment="1">
      <alignment/>
    </xf>
    <xf numFmtId="0" fontId="2" fillId="0" borderId="0" xfId="85" applyFont="1" applyFill="1" applyAlignment="1">
      <alignment horizontal="center" vertical="center"/>
      <protection/>
    </xf>
    <xf numFmtId="0" fontId="2" fillId="0" borderId="0" xfId="85" applyFont="1" applyFill="1" applyAlignment="1">
      <alignment vertical="center" wrapText="1"/>
      <protection/>
    </xf>
    <xf numFmtId="0" fontId="2" fillId="0" borderId="0" xfId="85" applyFont="1" applyFill="1" applyAlignment="1">
      <alignment vertical="center"/>
      <protection/>
    </xf>
    <xf numFmtId="0" fontId="2" fillId="0" borderId="0" xfId="85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5" fillId="0" borderId="0" xfId="85" applyFont="1" applyFill="1" applyAlignment="1">
      <alignment horizontal="center" vertical="center"/>
      <protection/>
    </xf>
    <xf numFmtId="0" fontId="5" fillId="0" borderId="0" xfId="85" applyFont="1" applyFill="1" applyAlignment="1">
      <alignment vertical="center" wrapText="1"/>
      <protection/>
    </xf>
    <xf numFmtId="0" fontId="5" fillId="0" borderId="0" xfId="85" applyFont="1" applyFill="1" applyAlignment="1">
      <alignment vertical="center"/>
      <protection/>
    </xf>
    <xf numFmtId="0" fontId="5" fillId="0" borderId="0" xfId="85" applyFont="1" applyFill="1" applyAlignment="1">
      <alignment horizontal="center" vertical="center" wrapText="1"/>
      <protection/>
    </xf>
    <xf numFmtId="0" fontId="6" fillId="0" borderId="1" xfId="85" applyFont="1" applyFill="1" applyBorder="1" applyAlignment="1">
      <alignment horizontal="right" vertical="center"/>
      <protection/>
    </xf>
    <xf numFmtId="0" fontId="3" fillId="0" borderId="0" xfId="85" applyFont="1" applyFill="1" applyAlignment="1">
      <alignment vertical="center" wrapText="1"/>
      <protection/>
    </xf>
    <xf numFmtId="0" fontId="2" fillId="0" borderId="0" xfId="85" applyFont="1" applyFill="1" applyAlignment="1">
      <alignment horizontal="right" vertical="center"/>
      <protection/>
    </xf>
    <xf numFmtId="0" fontId="2" fillId="0" borderId="0" xfId="85" applyFont="1" applyFill="1" applyAlignment="1">
      <alignment horizontal="left" vertical="center"/>
      <protection/>
    </xf>
    <xf numFmtId="0" fontId="5" fillId="0" borderId="0" xfId="85" applyFont="1" applyFill="1" applyAlignment="1">
      <alignment horizontal="right" vertical="center" wrapText="1"/>
      <protection/>
    </xf>
    <xf numFmtId="0" fontId="5" fillId="0" borderId="0" xfId="85" applyFont="1" applyFill="1" applyAlignment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left" vertical="center" wrapText="1" indent="5"/>
    </xf>
    <xf numFmtId="49" fontId="2" fillId="34" borderId="15" xfId="0" applyNumberFormat="1" applyFont="1" applyFill="1" applyBorder="1" applyAlignment="1">
      <alignment horizontal="left" vertical="center" wrapText="1" indent="2"/>
    </xf>
    <xf numFmtId="49" fontId="9" fillId="34" borderId="15" xfId="0" applyNumberFormat="1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left" vertical="center" wrapText="1" indent="4"/>
    </xf>
    <xf numFmtId="49" fontId="2" fillId="34" borderId="15" xfId="0" applyNumberFormat="1" applyFont="1" applyFill="1" applyBorder="1" applyAlignment="1">
      <alignment horizontal="left" vertical="center" wrapText="1" indent="3"/>
    </xf>
    <xf numFmtId="49" fontId="2" fillId="34" borderId="15" xfId="0" applyNumberFormat="1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left" vertical="center" wrapText="1" indent="6"/>
    </xf>
    <xf numFmtId="49" fontId="2" fillId="34" borderId="15" xfId="0" applyNumberFormat="1" applyFont="1" applyFill="1" applyBorder="1" applyAlignment="1">
      <alignment horizontal="left" vertical="center" wrapText="1" indent="1"/>
    </xf>
    <xf numFmtId="0" fontId="2" fillId="34" borderId="17" xfId="0" applyFont="1" applyFill="1" applyBorder="1" applyAlignment="1">
      <alignment/>
    </xf>
    <xf numFmtId="49" fontId="2" fillId="34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5" fillId="0" borderId="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" fillId="0" borderId="15" xfId="85" applyFont="1" applyFill="1" applyBorder="1" applyAlignment="1">
      <alignment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8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85" applyFont="1" applyFill="1" applyBorder="1" applyAlignment="1">
      <alignment horizontal="center" vertical="center" wrapText="1"/>
      <protection/>
    </xf>
    <xf numFmtId="0" fontId="34" fillId="0" borderId="18" xfId="85" applyFont="1" applyFill="1" applyBorder="1" applyAlignment="1">
      <alignment horizontal="center" vertical="center"/>
      <protection/>
    </xf>
    <xf numFmtId="3" fontId="34" fillId="0" borderId="18" xfId="51" applyNumberFormat="1" applyFont="1" applyFill="1" applyBorder="1" applyAlignment="1">
      <alignment horizontal="center" vertical="center"/>
    </xf>
    <xf numFmtId="0" fontId="34" fillId="0" borderId="0" xfId="85" applyFont="1" applyFill="1" applyAlignment="1">
      <alignment horizontal="right" vertical="center"/>
      <protection/>
    </xf>
    <xf numFmtId="0" fontId="34" fillId="0" borderId="0" xfId="85" applyFont="1" applyFill="1" applyAlignment="1">
      <alignment vertical="center"/>
      <protection/>
    </xf>
    <xf numFmtId="0" fontId="34" fillId="0" borderId="0" xfId="85" applyFont="1" applyFill="1" applyAlignment="1">
      <alignment horizontal="left" vertical="center"/>
      <protection/>
    </xf>
    <xf numFmtId="0" fontId="37" fillId="0" borderId="0" xfId="85" applyFont="1" applyFill="1" applyAlignment="1">
      <alignment horizontal="right" vertical="center"/>
      <protection/>
    </xf>
    <xf numFmtId="0" fontId="37" fillId="0" borderId="0" xfId="85" applyFont="1" applyFill="1" applyAlignment="1">
      <alignment vertical="center"/>
      <protection/>
    </xf>
    <xf numFmtId="0" fontId="37" fillId="0" borderId="0" xfId="85" applyFont="1" applyFill="1" applyAlignment="1">
      <alignment horizontal="left" vertical="center"/>
      <protection/>
    </xf>
    <xf numFmtId="0" fontId="34" fillId="0" borderId="15" xfId="85" applyFont="1" applyFill="1" applyBorder="1" applyAlignment="1">
      <alignment horizontal="center" vertical="center"/>
      <protection/>
    </xf>
    <xf numFmtId="3" fontId="34" fillId="0" borderId="15" xfId="51" applyNumberFormat="1" applyFont="1" applyFill="1" applyBorder="1" applyAlignment="1">
      <alignment horizontal="center" vertical="center"/>
    </xf>
    <xf numFmtId="0" fontId="34" fillId="0" borderId="17" xfId="85" applyFont="1" applyFill="1" applyBorder="1" applyAlignment="1">
      <alignment horizontal="center" vertical="center"/>
      <protection/>
    </xf>
    <xf numFmtId="0" fontId="2" fillId="0" borderId="0" xfId="85" applyFont="1" applyFill="1" applyAlignment="1">
      <alignment horizontal="right" vertical="center" wrapText="1"/>
      <protection/>
    </xf>
    <xf numFmtId="0" fontId="2" fillId="34" borderId="19" xfId="0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vertical="center" wrapText="1"/>
    </xf>
    <xf numFmtId="0" fontId="3" fillId="34" borderId="9" xfId="0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38" fillId="34" borderId="11" xfId="0" applyFont="1" applyFill="1" applyBorder="1" applyAlignment="1">
      <alignment horizontal="center" vertical="center" wrapText="1"/>
    </xf>
    <xf numFmtId="49" fontId="38" fillId="34" borderId="11" xfId="0" applyNumberFormat="1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49" fontId="2" fillId="34" borderId="17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/>
    </xf>
    <xf numFmtId="0" fontId="38" fillId="34" borderId="11" xfId="0" applyFont="1" applyFill="1" applyBorder="1" applyAlignment="1">
      <alignment vertical="center" wrapText="1"/>
    </xf>
    <xf numFmtId="49" fontId="2" fillId="34" borderId="17" xfId="0" applyNumberFormat="1" applyFont="1" applyFill="1" applyBorder="1" applyAlignment="1">
      <alignment horizontal="left" vertical="center" wrapText="1" indent="1"/>
    </xf>
    <xf numFmtId="0" fontId="3" fillId="34" borderId="17" xfId="0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left" vertical="center" wrapText="1" indent="4"/>
    </xf>
    <xf numFmtId="0" fontId="2" fillId="34" borderId="15" xfId="0" applyFont="1" applyFill="1" applyBorder="1" applyAlignment="1">
      <alignment horizontal="right"/>
    </xf>
    <xf numFmtId="0" fontId="2" fillId="34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8" fillId="34" borderId="18" xfId="0" applyFont="1" applyFill="1" applyBorder="1" applyAlignment="1">
      <alignment horizontal="center" vertical="center" wrapText="1"/>
    </xf>
    <xf numFmtId="49" fontId="8" fillId="34" borderId="18" xfId="0" applyNumberFormat="1" applyFont="1" applyFill="1" applyBorder="1" applyAlignment="1">
      <alignment horizontal="left" vertical="center" wrapText="1" indent="1"/>
    </xf>
    <xf numFmtId="0" fontId="2" fillId="34" borderId="18" xfId="0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right" vertical="center"/>
    </xf>
    <xf numFmtId="0" fontId="2" fillId="34" borderId="18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vertical="center"/>
    </xf>
    <xf numFmtId="0" fontId="38" fillId="34" borderId="0" xfId="0" applyFont="1" applyFill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3" fontId="2" fillId="34" borderId="15" xfId="0" applyNumberFormat="1" applyFont="1" applyFill="1" applyBorder="1" applyAlignment="1">
      <alignment horizontal="right" vertical="center"/>
    </xf>
    <xf numFmtId="3" fontId="2" fillId="34" borderId="15" xfId="0" applyNumberFormat="1" applyFont="1" applyFill="1" applyBorder="1" applyAlignment="1">
      <alignment horizontal="right" vertical="center" wrapText="1"/>
    </xf>
    <xf numFmtId="3" fontId="40" fillId="34" borderId="15" xfId="0" applyNumberFormat="1" applyFont="1" applyFill="1" applyBorder="1" applyAlignment="1">
      <alignment horizontal="right" vertical="center"/>
    </xf>
    <xf numFmtId="9" fontId="2" fillId="34" borderId="15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/>
    </xf>
    <xf numFmtId="0" fontId="2" fillId="34" borderId="9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34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75" fontId="2" fillId="0" borderId="22" xfId="49" applyNumberFormat="1" applyFont="1" applyBorder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vertical="center" wrapText="1"/>
    </xf>
    <xf numFmtId="175" fontId="3" fillId="0" borderId="20" xfId="0" applyNumberFormat="1" applyFont="1" applyFill="1" applyBorder="1" applyAlignment="1">
      <alignment vertical="center"/>
    </xf>
    <xf numFmtId="175" fontId="2" fillId="34" borderId="18" xfId="0" applyNumberFormat="1" applyFont="1" applyFill="1" applyBorder="1" applyAlignment="1">
      <alignment vertical="center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vertical="center"/>
    </xf>
    <xf numFmtId="175" fontId="2" fillId="0" borderId="15" xfId="49" applyNumberFormat="1" applyFont="1" applyBorder="1" applyAlignment="1">
      <alignment vertical="center"/>
    </xf>
    <xf numFmtId="3" fontId="34" fillId="0" borderId="15" xfId="51" applyNumberFormat="1" applyFont="1" applyFill="1" applyBorder="1" applyAlignment="1">
      <alignment horizontal="center" vertical="center" wrapText="1"/>
    </xf>
    <xf numFmtId="3" fontId="34" fillId="0" borderId="0" xfId="85" applyNumberFormat="1" applyFont="1" applyFill="1" applyAlignment="1">
      <alignment vertical="center"/>
      <protection/>
    </xf>
    <xf numFmtId="175" fontId="2" fillId="34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wrapText="1"/>
    </xf>
    <xf numFmtId="3" fontId="2" fillId="0" borderId="18" xfId="49" applyNumberFormat="1" applyFont="1" applyBorder="1" applyAlignment="1">
      <alignment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5" xfId="49" applyNumberFormat="1" applyFont="1" applyBorder="1" applyAlignment="1">
      <alignment vertical="center"/>
    </xf>
    <xf numFmtId="3" fontId="2" fillId="0" borderId="15" xfId="49" applyNumberFormat="1" applyFont="1" applyBorder="1" applyAlignment="1">
      <alignment horizontal="right" vertical="center"/>
    </xf>
    <xf numFmtId="172" fontId="2" fillId="0" borderId="17" xfId="49" applyNumberFormat="1" applyFont="1" applyBorder="1" applyAlignment="1">
      <alignment vertical="center"/>
    </xf>
    <xf numFmtId="3" fontId="34" fillId="0" borderId="15" xfId="85" applyNumberFormat="1" applyFont="1" applyFill="1" applyBorder="1" applyAlignment="1">
      <alignment vertical="center"/>
      <protection/>
    </xf>
    <xf numFmtId="3" fontId="34" fillId="0" borderId="15" xfId="85" applyNumberFormat="1" applyFont="1" applyFill="1" applyBorder="1" applyAlignment="1">
      <alignment horizontal="center" vertical="center" wrapText="1"/>
      <protection/>
    </xf>
    <xf numFmtId="174" fontId="2" fillId="0" borderId="18" xfId="0" applyNumberFormat="1" applyFont="1" applyFill="1" applyBorder="1" applyAlignment="1">
      <alignment horizontal="right" vertical="center" wrapText="1"/>
    </xf>
    <xf numFmtId="174" fontId="2" fillId="0" borderId="15" xfId="0" applyNumberFormat="1" applyFont="1" applyFill="1" applyBorder="1" applyAlignment="1">
      <alignment horizontal="right" vertical="center" wrapText="1"/>
    </xf>
    <xf numFmtId="174" fontId="2" fillId="0" borderId="15" xfId="0" applyNumberFormat="1" applyFont="1" applyFill="1" applyBorder="1" applyAlignment="1">
      <alignment horizontal="right" vertical="center"/>
    </xf>
    <xf numFmtId="174" fontId="2" fillId="0" borderId="15" xfId="49" applyNumberFormat="1" applyFont="1" applyBorder="1" applyAlignment="1">
      <alignment horizontal="right" vertical="center"/>
    </xf>
    <xf numFmtId="175" fontId="8" fillId="34" borderId="15" xfId="49" applyNumberFormat="1" applyFont="1" applyFill="1" applyBorder="1" applyAlignment="1">
      <alignment horizontal="right" wrapText="1"/>
    </xf>
    <xf numFmtId="175" fontId="8" fillId="34" borderId="15" xfId="49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right" wrapText="1"/>
    </xf>
    <xf numFmtId="0" fontId="39" fillId="34" borderId="15" xfId="0" applyFont="1" applyFill="1" applyBorder="1" applyAlignment="1">
      <alignment horizontal="center" vertical="center" wrapText="1"/>
    </xf>
    <xf numFmtId="3" fontId="34" fillId="0" borderId="15" xfId="85" applyNumberFormat="1" applyFont="1" applyFill="1" applyBorder="1" applyAlignment="1">
      <alignment vertical="center" wrapText="1"/>
      <protection/>
    </xf>
    <xf numFmtId="3" fontId="34" fillId="0" borderId="15" xfId="51" applyNumberFormat="1" applyFont="1" applyFill="1" applyBorder="1" applyAlignment="1">
      <alignment horizontal="right" vertical="center" wrapText="1"/>
    </xf>
    <xf numFmtId="172" fontId="2" fillId="34" borderId="15" xfId="49" applyNumberFormat="1" applyFont="1" applyFill="1" applyBorder="1" applyAlignment="1">
      <alignment vertical="center"/>
    </xf>
    <xf numFmtId="175" fontId="2" fillId="34" borderId="15" xfId="49" applyNumberFormat="1" applyFont="1" applyFill="1" applyBorder="1" applyAlignment="1">
      <alignment vertical="center"/>
    </xf>
    <xf numFmtId="172" fontId="2" fillId="34" borderId="15" xfId="49" applyNumberFormat="1" applyFont="1" applyFill="1" applyBorder="1" applyAlignment="1">
      <alignment horizontal="right" vertical="center"/>
    </xf>
    <xf numFmtId="43" fontId="2" fillId="0" borderId="18" xfId="49" applyFont="1" applyBorder="1" applyAlignment="1">
      <alignment horizontal="right" vertical="center"/>
    </xf>
    <xf numFmtId="172" fontId="2" fillId="0" borderId="15" xfId="49" applyNumberFormat="1" applyFont="1" applyBorder="1" applyAlignment="1">
      <alignment horizontal="right" vertical="center"/>
    </xf>
    <xf numFmtId="43" fontId="2" fillId="0" borderId="15" xfId="49" applyFont="1" applyBorder="1" applyAlignment="1">
      <alignment horizontal="right" vertical="center"/>
    </xf>
    <xf numFmtId="201" fontId="2" fillId="0" borderId="15" xfId="0" applyNumberFormat="1" applyFont="1" applyFill="1" applyBorder="1" applyAlignment="1">
      <alignment horizontal="right" vertical="center"/>
    </xf>
    <xf numFmtId="198" fontId="2" fillId="0" borderId="15" xfId="0" applyNumberFormat="1" applyFont="1" applyFill="1" applyBorder="1" applyAlignment="1">
      <alignment vertical="center"/>
    </xf>
    <xf numFmtId="175" fontId="2" fillId="0" borderId="22" xfId="49" applyNumberFormat="1" applyFont="1" applyBorder="1" applyAlignment="1">
      <alignment horizontal="right" vertical="center"/>
    </xf>
    <xf numFmtId="175" fontId="2" fillId="34" borderId="21" xfId="0" applyNumberFormat="1" applyFont="1" applyFill="1" applyBorder="1" applyAlignment="1">
      <alignment horizontal="right" vertical="center"/>
    </xf>
    <xf numFmtId="175" fontId="2" fillId="34" borderId="21" xfId="49" applyNumberFormat="1" applyFont="1" applyFill="1" applyBorder="1" applyAlignment="1">
      <alignment horizontal="right" vertical="center"/>
    </xf>
    <xf numFmtId="49" fontId="3" fillId="34" borderId="23" xfId="0" applyNumberFormat="1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75" fontId="2" fillId="0" borderId="15" xfId="0" applyNumberFormat="1" applyFont="1" applyFill="1" applyBorder="1" applyAlignment="1">
      <alignment horizontal="right" vertical="center"/>
    </xf>
    <xf numFmtId="172" fontId="2" fillId="0" borderId="15" xfId="0" applyNumberFormat="1" applyFont="1" applyFill="1" applyBorder="1" applyAlignment="1">
      <alignment horizontal="right" vertical="center"/>
    </xf>
    <xf numFmtId="172" fontId="8" fillId="34" borderId="15" xfId="49" applyNumberFormat="1" applyFont="1" applyFill="1" applyBorder="1" applyAlignment="1">
      <alignment horizontal="right" wrapText="1"/>
    </xf>
    <xf numFmtId="204" fontId="2" fillId="0" borderId="15" xfId="0" applyNumberFormat="1" applyFont="1" applyFill="1" applyBorder="1" applyAlignment="1">
      <alignment horizontal="right" vertical="center" wrapText="1"/>
    </xf>
    <xf numFmtId="0" fontId="34" fillId="0" borderId="17" xfId="0" applyFont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/>
    </xf>
    <xf numFmtId="203" fontId="2" fillId="0" borderId="15" xfId="0" applyNumberFormat="1" applyFont="1" applyFill="1" applyBorder="1" applyAlignment="1">
      <alignment horizontal="right" vertical="center"/>
    </xf>
    <xf numFmtId="0" fontId="3" fillId="0" borderId="11" xfId="85" applyFont="1" applyFill="1" applyBorder="1" applyAlignment="1">
      <alignment horizontal="center" vertical="center" wrapText="1"/>
      <protection/>
    </xf>
    <xf numFmtId="0" fontId="34" fillId="0" borderId="24" xfId="85" applyFont="1" applyFill="1" applyBorder="1" applyAlignment="1">
      <alignment horizontal="right" vertical="center"/>
      <protection/>
    </xf>
    <xf numFmtId="0" fontId="34" fillId="0" borderId="24" xfId="85" applyFont="1" applyFill="1" applyBorder="1" applyAlignment="1">
      <alignment vertical="center"/>
      <protection/>
    </xf>
    <xf numFmtId="0" fontId="34" fillId="0" borderId="24" xfId="85" applyFont="1" applyFill="1" applyBorder="1" applyAlignment="1">
      <alignment horizontal="left" vertical="center"/>
      <protection/>
    </xf>
    <xf numFmtId="0" fontId="37" fillId="0" borderId="1" xfId="85" applyFont="1" applyFill="1" applyBorder="1" applyAlignment="1">
      <alignment horizontal="right" vertical="center"/>
      <protection/>
    </xf>
    <xf numFmtId="0" fontId="37" fillId="0" borderId="1" xfId="85" applyFont="1" applyFill="1" applyBorder="1" applyAlignment="1">
      <alignment vertical="center"/>
      <protection/>
    </xf>
    <xf numFmtId="0" fontId="37" fillId="0" borderId="1" xfId="85" applyFont="1" applyFill="1" applyBorder="1" applyAlignment="1">
      <alignment horizontal="left" vertical="center"/>
      <protection/>
    </xf>
    <xf numFmtId="0" fontId="34" fillId="0" borderId="9" xfId="85" applyFont="1" applyFill="1" applyBorder="1" applyAlignment="1">
      <alignment horizontal="center" vertical="center"/>
      <protection/>
    </xf>
    <xf numFmtId="0" fontId="37" fillId="0" borderId="9" xfId="85" applyFont="1" applyFill="1" applyBorder="1" applyAlignment="1">
      <alignment horizontal="center" vertical="center" wrapText="1"/>
      <protection/>
    </xf>
    <xf numFmtId="0" fontId="34" fillId="0" borderId="9" xfId="85" applyFont="1" applyFill="1" applyBorder="1" applyAlignment="1">
      <alignment horizontal="left" vertical="center"/>
      <protection/>
    </xf>
    <xf numFmtId="0" fontId="34" fillId="0" borderId="9" xfId="85" applyFont="1" applyFill="1" applyBorder="1" applyAlignment="1">
      <alignment vertical="center"/>
      <protection/>
    </xf>
    <xf numFmtId="0" fontId="34" fillId="0" borderId="9" xfId="85" applyFont="1" applyFill="1" applyBorder="1" applyAlignment="1">
      <alignment horizontal="right" vertical="center"/>
      <protection/>
    </xf>
    <xf numFmtId="0" fontId="34" fillId="0" borderId="9" xfId="85" applyFont="1" applyFill="1" applyBorder="1" applyAlignment="1">
      <alignment horizontal="center" vertical="center" wrapText="1"/>
      <protection/>
    </xf>
    <xf numFmtId="172" fontId="34" fillId="0" borderId="9" xfId="51" applyNumberFormat="1" applyFont="1" applyFill="1" applyBorder="1" applyAlignment="1">
      <alignment horizontal="center" vertical="center" wrapText="1"/>
    </xf>
    <xf numFmtId="3" fontId="34" fillId="0" borderId="9" xfId="51" applyNumberFormat="1" applyFont="1" applyFill="1" applyBorder="1" applyAlignment="1">
      <alignment horizontal="center" vertical="center"/>
    </xf>
    <xf numFmtId="173" fontId="34" fillId="0" borderId="9" xfId="51" applyNumberFormat="1" applyFont="1" applyFill="1" applyBorder="1" applyAlignment="1">
      <alignment horizontal="center" vertical="center"/>
    </xf>
    <xf numFmtId="0" fontId="37" fillId="0" borderId="9" xfId="85" applyFont="1" applyFill="1" applyBorder="1" applyAlignment="1">
      <alignment horizontal="center" vertical="center"/>
      <protection/>
    </xf>
    <xf numFmtId="0" fontId="3" fillId="0" borderId="9" xfId="85" applyFont="1" applyFill="1" applyBorder="1" applyAlignment="1">
      <alignment horizontal="left" vertical="center" wrapText="1"/>
      <protection/>
    </xf>
    <xf numFmtId="0" fontId="37" fillId="0" borderId="9" xfId="85" applyFont="1" applyFill="1" applyBorder="1" applyAlignment="1">
      <alignment horizontal="left" vertical="center" wrapText="1"/>
      <protection/>
    </xf>
    <xf numFmtId="0" fontId="37" fillId="0" borderId="9" xfId="85" applyFont="1" applyFill="1" applyBorder="1" applyAlignment="1">
      <alignment horizontal="left" vertical="center"/>
      <protection/>
    </xf>
    <xf numFmtId="0" fontId="37" fillId="0" borderId="9" xfId="85" applyFont="1" applyFill="1" applyBorder="1" applyAlignment="1">
      <alignment vertical="center"/>
      <protection/>
    </xf>
    <xf numFmtId="0" fontId="37" fillId="0" borderId="9" xfId="85" applyFont="1" applyFill="1" applyBorder="1" applyAlignment="1">
      <alignment horizontal="right" vertical="center"/>
      <protection/>
    </xf>
    <xf numFmtId="172" fontId="37" fillId="0" borderId="9" xfId="51" applyNumberFormat="1" applyFont="1" applyFill="1" applyBorder="1" applyAlignment="1">
      <alignment horizontal="center" vertical="center" wrapText="1"/>
    </xf>
    <xf numFmtId="3" fontId="37" fillId="0" borderId="9" xfId="51" applyNumberFormat="1" applyFont="1" applyFill="1" applyBorder="1" applyAlignment="1">
      <alignment horizontal="center" vertical="center"/>
    </xf>
    <xf numFmtId="0" fontId="2" fillId="0" borderId="18" xfId="85" applyFont="1" applyFill="1" applyBorder="1" applyAlignment="1">
      <alignment vertical="center" wrapText="1"/>
      <protection/>
    </xf>
    <xf numFmtId="3" fontId="34" fillId="0" borderId="18" xfId="85" applyNumberFormat="1" applyFont="1" applyFill="1" applyBorder="1" applyAlignment="1">
      <alignment vertical="center" wrapText="1"/>
      <protection/>
    </xf>
    <xf numFmtId="3" fontId="34" fillId="0" borderId="18" xfId="85" applyNumberFormat="1" applyFont="1" applyFill="1" applyBorder="1" applyAlignment="1">
      <alignment vertical="center"/>
      <protection/>
    </xf>
    <xf numFmtId="3" fontId="34" fillId="0" borderId="18" xfId="85" applyNumberFormat="1" applyFont="1" applyFill="1" applyBorder="1" applyAlignment="1">
      <alignment horizontal="center" vertical="center" wrapText="1"/>
      <protection/>
    </xf>
    <xf numFmtId="3" fontId="34" fillId="0" borderId="18" xfId="51" applyNumberFormat="1" applyFont="1" applyFill="1" applyBorder="1" applyAlignment="1">
      <alignment horizontal="center" vertical="center" wrapText="1"/>
    </xf>
    <xf numFmtId="3" fontId="34" fillId="0" borderId="17" xfId="85" applyNumberFormat="1" applyFont="1" applyFill="1" applyBorder="1" applyAlignment="1">
      <alignment horizontal="left" vertical="center"/>
      <protection/>
    </xf>
    <xf numFmtId="3" fontId="34" fillId="0" borderId="17" xfId="85" applyNumberFormat="1" applyFont="1" applyFill="1" applyBorder="1" applyAlignment="1">
      <alignment vertical="center"/>
      <protection/>
    </xf>
    <xf numFmtId="3" fontId="34" fillId="0" borderId="17" xfId="85" applyNumberFormat="1" applyFont="1" applyFill="1" applyBorder="1" applyAlignment="1">
      <alignment horizontal="center" vertical="center" wrapText="1"/>
      <protection/>
    </xf>
    <xf numFmtId="3" fontId="34" fillId="0" borderId="17" xfId="51" applyNumberFormat="1" applyFont="1" applyFill="1" applyBorder="1" applyAlignment="1">
      <alignment horizontal="center" vertical="center" wrapText="1"/>
    </xf>
    <xf numFmtId="3" fontId="34" fillId="0" borderId="17" xfId="51" applyNumberFormat="1" applyFont="1" applyFill="1" applyBorder="1" applyAlignment="1">
      <alignment horizontal="center" vertical="center"/>
    </xf>
    <xf numFmtId="0" fontId="2" fillId="0" borderId="9" xfId="85" applyFont="1" applyFill="1" applyBorder="1" applyAlignment="1">
      <alignment vertical="center" wrapText="1"/>
      <protection/>
    </xf>
    <xf numFmtId="3" fontId="34" fillId="0" borderId="9" xfId="85" applyNumberFormat="1" applyFont="1" applyFill="1" applyBorder="1" applyAlignment="1">
      <alignment vertical="center" wrapText="1"/>
      <protection/>
    </xf>
    <xf numFmtId="3" fontId="34" fillId="0" borderId="9" xfId="85" applyNumberFormat="1" applyFont="1" applyFill="1" applyBorder="1" applyAlignment="1">
      <alignment vertical="center"/>
      <protection/>
    </xf>
    <xf numFmtId="3" fontId="34" fillId="0" borderId="9" xfId="85" applyNumberFormat="1" applyFont="1" applyFill="1" applyBorder="1" applyAlignment="1">
      <alignment horizontal="center" vertical="center" wrapText="1"/>
      <protection/>
    </xf>
    <xf numFmtId="3" fontId="34" fillId="0" borderId="9" xfId="51" applyNumberFormat="1" applyFont="1" applyFill="1" applyBorder="1" applyAlignment="1">
      <alignment horizontal="center" vertical="center" wrapText="1"/>
    </xf>
    <xf numFmtId="0" fontId="34" fillId="0" borderId="9" xfId="85" applyFont="1" applyFill="1" applyBorder="1" applyAlignment="1">
      <alignment vertical="center" wrapText="1"/>
      <protection/>
    </xf>
    <xf numFmtId="0" fontId="9" fillId="34" borderId="25" xfId="0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center" vertical="center" wrapText="1"/>
    </xf>
    <xf numFmtId="0" fontId="37" fillId="34" borderId="9" xfId="85" applyFont="1" applyFill="1" applyBorder="1" applyAlignment="1">
      <alignment vertical="center"/>
      <protection/>
    </xf>
    <xf numFmtId="0" fontId="37" fillId="34" borderId="9" xfId="85" applyFont="1" applyFill="1" applyBorder="1" applyAlignment="1">
      <alignment horizontal="left" vertical="center"/>
      <protection/>
    </xf>
    <xf numFmtId="0" fontId="37" fillId="34" borderId="9" xfId="85" applyFont="1" applyFill="1" applyBorder="1" applyAlignment="1">
      <alignment horizontal="right" vertical="center"/>
      <protection/>
    </xf>
    <xf numFmtId="3" fontId="2" fillId="34" borderId="18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3" fontId="34" fillId="34" borderId="17" xfId="85" applyNumberFormat="1" applyFont="1" applyFill="1" applyBorder="1" applyAlignment="1">
      <alignment vertical="center"/>
      <protection/>
    </xf>
    <xf numFmtId="3" fontId="34" fillId="34" borderId="17" xfId="85" applyNumberFormat="1" applyFont="1" applyFill="1" applyBorder="1" applyAlignment="1">
      <alignment horizontal="left" vertical="center"/>
      <protection/>
    </xf>
    <xf numFmtId="3" fontId="34" fillId="34" borderId="17" xfId="85" applyNumberFormat="1" applyFont="1" applyFill="1" applyBorder="1" applyAlignment="1">
      <alignment horizontal="right" vertical="center"/>
      <protection/>
    </xf>
    <xf numFmtId="3" fontId="34" fillId="34" borderId="17" xfId="85" applyNumberFormat="1" applyFont="1" applyFill="1" applyBorder="1" applyAlignment="1">
      <alignment horizontal="right" vertical="center" wrapText="1"/>
      <protection/>
    </xf>
    <xf numFmtId="0" fontId="2" fillId="34" borderId="26" xfId="0" applyFont="1" applyFill="1" applyBorder="1" applyAlignment="1">
      <alignment horizontal="right" vertical="center"/>
    </xf>
    <xf numFmtId="0" fontId="37" fillId="34" borderId="15" xfId="0" applyFont="1" applyFill="1" applyBorder="1" applyAlignment="1">
      <alignment horizontal="center"/>
    </xf>
    <xf numFmtId="0" fontId="3" fillId="34" borderId="0" xfId="0" applyFont="1" applyFill="1" applyAlignment="1">
      <alignment vertical="center"/>
    </xf>
    <xf numFmtId="1" fontId="2" fillId="34" borderId="15" xfId="0" applyNumberFormat="1" applyFont="1" applyFill="1" applyBorder="1" applyAlignment="1">
      <alignment horizontal="right" vertical="center"/>
    </xf>
    <xf numFmtId="3" fontId="2" fillId="34" borderId="17" xfId="0" applyNumberFormat="1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 vertical="center" wrapText="1"/>
    </xf>
    <xf numFmtId="49" fontId="3" fillId="34" borderId="9" xfId="0" applyNumberFormat="1" applyFont="1" applyFill="1" applyBorder="1" applyAlignment="1">
      <alignment horizontal="left" vertical="center" wrapText="1"/>
    </xf>
    <xf numFmtId="200" fontId="2" fillId="34" borderId="15" xfId="0" applyNumberFormat="1" applyFont="1" applyFill="1" applyBorder="1" applyAlignment="1">
      <alignment horizontal="right"/>
    </xf>
    <xf numFmtId="2" fontId="2" fillId="34" borderId="15" xfId="0" applyNumberFormat="1" applyFont="1" applyFill="1" applyBorder="1" applyAlignment="1">
      <alignment horizontal="right"/>
    </xf>
    <xf numFmtId="1" fontId="2" fillId="34" borderId="15" xfId="0" applyNumberFormat="1" applyFont="1" applyFill="1" applyBorder="1" applyAlignment="1">
      <alignment horizontal="right"/>
    </xf>
    <xf numFmtId="0" fontId="39" fillId="34" borderId="15" xfId="0" applyNumberFormat="1" applyFont="1" applyFill="1" applyBorder="1" applyAlignment="1">
      <alignment horizontal="right"/>
    </xf>
    <xf numFmtId="174" fontId="8" fillId="34" borderId="15" xfId="0" applyNumberFormat="1" applyFont="1" applyFill="1" applyBorder="1" applyAlignment="1">
      <alignment horizontal="right"/>
    </xf>
    <xf numFmtId="0" fontId="9" fillId="34" borderId="0" xfId="0" applyFont="1" applyFill="1" applyAlignment="1">
      <alignment vertical="center"/>
    </xf>
    <xf numFmtId="0" fontId="2" fillId="34" borderId="9" xfId="0" applyFont="1" applyFill="1" applyBorder="1" applyAlignment="1">
      <alignment horizontal="center" vertical="center"/>
    </xf>
    <xf numFmtId="174" fontId="2" fillId="34" borderId="15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center" vertical="center" wrapText="1"/>
    </xf>
    <xf numFmtId="0" fontId="34" fillId="34" borderId="15" xfId="0" applyNumberFormat="1" applyFont="1" applyFill="1" applyBorder="1" applyAlignment="1">
      <alignment vertical="center"/>
    </xf>
    <xf numFmtId="0" fontId="34" fillId="34" borderId="15" xfId="0" applyNumberFormat="1" applyFont="1" applyFill="1" applyBorder="1" applyAlignment="1">
      <alignment horizontal="center"/>
    </xf>
    <xf numFmtId="175" fontId="2" fillId="34" borderId="15" xfId="49" applyNumberFormat="1" applyFont="1" applyFill="1" applyBorder="1" applyAlignment="1">
      <alignment horizontal="right"/>
    </xf>
    <xf numFmtId="197" fontId="8" fillId="34" borderId="15" xfId="49" applyNumberFormat="1" applyFont="1" applyFill="1" applyBorder="1" applyAlignment="1">
      <alignment horizontal="right"/>
    </xf>
    <xf numFmtId="197" fontId="8" fillId="34" borderId="15" xfId="0" applyNumberFormat="1" applyFont="1" applyFill="1" applyBorder="1" applyAlignment="1">
      <alignment horizontal="right"/>
    </xf>
    <xf numFmtId="199" fontId="8" fillId="34" borderId="15" xfId="0" applyNumberFormat="1" applyFont="1" applyFill="1" applyBorder="1" applyAlignment="1">
      <alignment horizontal="right"/>
    </xf>
    <xf numFmtId="202" fontId="2" fillId="34" borderId="15" xfId="49" applyNumberFormat="1" applyFont="1" applyFill="1" applyBorder="1" applyAlignment="1">
      <alignment horizontal="right"/>
    </xf>
    <xf numFmtId="197" fontId="2" fillId="34" borderId="15" xfId="49" applyNumberFormat="1" applyFont="1" applyFill="1" applyBorder="1" applyAlignment="1">
      <alignment horizontal="right"/>
    </xf>
    <xf numFmtId="3" fontId="8" fillId="34" borderId="15" xfId="0" applyNumberFormat="1" applyFont="1" applyFill="1" applyBorder="1" applyAlignment="1">
      <alignment horizontal="right"/>
    </xf>
    <xf numFmtId="201" fontId="2" fillId="34" borderId="15" xfId="0" applyNumberFormat="1" applyFont="1" applyFill="1" applyBorder="1" applyAlignment="1">
      <alignment horizontal="right"/>
    </xf>
    <xf numFmtId="0" fontId="2" fillId="34" borderId="15" xfId="0" applyNumberFormat="1" applyFont="1" applyFill="1" applyBorder="1" applyAlignment="1">
      <alignment horizontal="right"/>
    </xf>
    <xf numFmtId="173" fontId="2" fillId="34" borderId="15" xfId="0" applyNumberFormat="1" applyFont="1" applyFill="1" applyBorder="1" applyAlignment="1">
      <alignment horizontal="right"/>
    </xf>
    <xf numFmtId="49" fontId="34" fillId="34" borderId="15" xfId="0" applyNumberFormat="1" applyFont="1" applyFill="1" applyBorder="1" applyAlignment="1">
      <alignment vertical="center"/>
    </xf>
    <xf numFmtId="198" fontId="2" fillId="34" borderId="15" xfId="0" applyNumberFormat="1" applyFont="1" applyFill="1" applyBorder="1" applyAlignment="1">
      <alignment horizontal="right"/>
    </xf>
    <xf numFmtId="0" fontId="34" fillId="34" borderId="15" xfId="0" applyNumberFormat="1" applyFont="1" applyFill="1" applyBorder="1" applyAlignment="1">
      <alignment/>
    </xf>
    <xf numFmtId="3" fontId="38" fillId="34" borderId="11" xfId="0" applyNumberFormat="1" applyFont="1" applyFill="1" applyBorder="1" applyAlignment="1">
      <alignment vertical="center" wrapText="1"/>
    </xf>
    <xf numFmtId="3" fontId="38" fillId="34" borderId="11" xfId="0" applyNumberFormat="1" applyFont="1" applyFill="1" applyBorder="1" applyAlignment="1">
      <alignment vertical="center"/>
    </xf>
    <xf numFmtId="0" fontId="2" fillId="34" borderId="18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right"/>
    </xf>
    <xf numFmtId="0" fontId="38" fillId="34" borderId="11" xfId="0" applyFont="1" applyFill="1" applyBorder="1" applyAlignment="1">
      <alignment horizontal="right" vertical="center" wrapText="1"/>
    </xf>
    <xf numFmtId="3" fontId="2" fillId="34" borderId="9" xfId="0" applyNumberFormat="1" applyFont="1" applyFill="1" applyBorder="1" applyAlignment="1">
      <alignment horizontal="center" vertical="center" wrapText="1"/>
    </xf>
    <xf numFmtId="0" fontId="2" fillId="29" borderId="15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left" vertical="center" wrapText="1" indent="2"/>
    </xf>
    <xf numFmtId="174" fontId="2" fillId="0" borderId="15" xfId="0" applyNumberFormat="1" applyFont="1" applyFill="1" applyBorder="1" applyAlignment="1">
      <alignment vertical="center" wrapText="1"/>
    </xf>
    <xf numFmtId="174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 vertical="center" wrapText="1"/>
    </xf>
    <xf numFmtId="174" fontId="40" fillId="34" borderId="15" xfId="0" applyNumberFormat="1" applyFont="1" applyFill="1" applyBorder="1" applyAlignment="1">
      <alignment horizontal="right" vertical="center" wrapText="1"/>
    </xf>
    <xf numFmtId="174" fontId="40" fillId="34" borderId="15" xfId="0" applyNumberFormat="1" applyFont="1" applyFill="1" applyBorder="1" applyAlignment="1">
      <alignment horizontal="right" vertical="center"/>
    </xf>
    <xf numFmtId="174" fontId="2" fillId="0" borderId="21" xfId="0" applyNumberFormat="1" applyFont="1" applyFill="1" applyBorder="1" applyAlignment="1">
      <alignment horizontal="right" vertical="center" wrapText="1"/>
    </xf>
    <xf numFmtId="174" fontId="2" fillId="0" borderId="21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vertical="center" wrapText="1"/>
    </xf>
    <xf numFmtId="1" fontId="2" fillId="0" borderId="15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left" vertical="center" wrapText="1" indent="5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right" vertical="center"/>
    </xf>
    <xf numFmtId="197" fontId="2" fillId="0" borderId="15" xfId="49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174" fontId="2" fillId="0" borderId="15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173" fontId="2" fillId="0" borderId="19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right"/>
    </xf>
    <xf numFmtId="197" fontId="2" fillId="0" borderId="18" xfId="49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left" vertical="center" wrapText="1" indent="2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8" xfId="49" applyNumberFormat="1" applyFont="1" applyFill="1" applyBorder="1" applyAlignment="1">
      <alignment horizontal="center" vertical="center"/>
    </xf>
    <xf numFmtId="197" fontId="2" fillId="0" borderId="18" xfId="49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 wrapText="1" indent="2"/>
    </xf>
    <xf numFmtId="3" fontId="2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vertical="center"/>
    </xf>
    <xf numFmtId="0" fontId="2" fillId="0" borderId="18" xfId="91" applyFont="1" applyFill="1" applyBorder="1" applyAlignment="1">
      <alignment vertical="center"/>
      <protection/>
    </xf>
    <xf numFmtId="0" fontId="2" fillId="0" borderId="15" xfId="91" applyFont="1" applyFill="1" applyBorder="1" applyAlignment="1">
      <alignment vertical="center"/>
      <protection/>
    </xf>
    <xf numFmtId="0" fontId="2" fillId="0" borderId="15" xfId="91" applyFont="1" applyFill="1" applyBorder="1" applyAlignment="1">
      <alignment horizontal="left" vertical="center" indent="4"/>
      <protection/>
    </xf>
    <xf numFmtId="3" fontId="2" fillId="0" borderId="15" xfId="49" applyNumberFormat="1" applyFont="1" applyFill="1" applyBorder="1" applyAlignment="1">
      <alignment horizontal="right" vertical="center"/>
    </xf>
    <xf numFmtId="0" fontId="2" fillId="0" borderId="17" xfId="91" applyFont="1" applyFill="1" applyBorder="1" applyAlignment="1">
      <alignment horizontal="left" vertical="center" indent="4"/>
      <protection/>
    </xf>
    <xf numFmtId="0" fontId="3" fillId="0" borderId="23" xfId="0" applyFont="1" applyFill="1" applyBorder="1" applyAlignment="1">
      <alignment horizontal="center" vertical="center" wrapText="1"/>
    </xf>
    <xf numFmtId="1" fontId="3" fillId="0" borderId="23" xfId="89" applyFont="1" applyFill="1" applyBorder="1" applyAlignment="1">
      <alignment vertical="center"/>
      <protection/>
    </xf>
    <xf numFmtId="0" fontId="2" fillId="0" borderId="23" xfId="0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7" xfId="49" applyNumberFormat="1" applyFont="1" applyFill="1" applyBorder="1" applyAlignment="1">
      <alignment horizontal="right" vertical="center"/>
    </xf>
    <xf numFmtId="1" fontId="3" fillId="0" borderId="9" xfId="89" applyFont="1" applyFill="1" applyBorder="1" applyAlignment="1">
      <alignment vertical="center"/>
      <protection/>
    </xf>
    <xf numFmtId="1" fontId="3" fillId="0" borderId="9" xfId="89" applyFont="1" applyFill="1" applyBorder="1" applyAlignment="1">
      <alignment vertical="center" wrapText="1"/>
      <protection/>
    </xf>
    <xf numFmtId="1" fontId="2" fillId="0" borderId="18" xfId="89" applyFont="1" applyFill="1" applyBorder="1" applyAlignment="1" quotePrefix="1">
      <alignment vertical="center"/>
      <protection/>
    </xf>
    <xf numFmtId="3" fontId="2" fillId="0" borderId="18" xfId="0" applyNumberFormat="1" applyFont="1" applyFill="1" applyBorder="1" applyAlignment="1">
      <alignment/>
    </xf>
    <xf numFmtId="3" fontId="2" fillId="0" borderId="18" xfId="49" applyNumberFormat="1" applyFont="1" applyFill="1" applyBorder="1" applyAlignment="1">
      <alignment vertical="center"/>
    </xf>
    <xf numFmtId="3" fontId="2" fillId="0" borderId="18" xfId="49" applyNumberFormat="1" applyFont="1" applyFill="1" applyBorder="1" applyAlignment="1">
      <alignment horizontal="right" vertical="center"/>
    </xf>
    <xf numFmtId="1" fontId="34" fillId="0" borderId="15" xfId="89" applyFont="1" applyFill="1" applyBorder="1" applyAlignment="1">
      <alignment vertical="center"/>
      <protection/>
    </xf>
    <xf numFmtId="3" fontId="2" fillId="0" borderId="15" xfId="49" applyNumberFormat="1" applyFont="1" applyFill="1" applyBorder="1" applyAlignment="1">
      <alignment vertical="center"/>
    </xf>
    <xf numFmtId="1" fontId="2" fillId="0" borderId="17" xfId="89" applyFont="1" applyFill="1" applyBorder="1" applyAlignment="1" quotePrefix="1">
      <alignment vertical="center"/>
      <protection/>
    </xf>
    <xf numFmtId="3" fontId="2" fillId="0" borderId="17" xfId="0" applyNumberFormat="1" applyFont="1" applyFill="1" applyBorder="1" applyAlignment="1">
      <alignment/>
    </xf>
    <xf numFmtId="3" fontId="2" fillId="0" borderId="17" xfId="49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1" fontId="2" fillId="0" borderId="18" xfId="89" applyFont="1" applyFill="1" applyBorder="1" applyAlignment="1" quotePrefix="1">
      <alignment horizontal="left" vertical="center"/>
      <protection/>
    </xf>
    <xf numFmtId="1" fontId="2" fillId="0" borderId="15" xfId="89" applyFont="1" applyFill="1" applyBorder="1" applyAlignment="1" quotePrefix="1">
      <alignment horizontal="left" vertical="center"/>
      <protection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wrapText="1"/>
    </xf>
    <xf numFmtId="3" fontId="2" fillId="0" borderId="17" xfId="0" applyNumberFormat="1" applyFont="1" applyFill="1" applyBorder="1" applyAlignment="1">
      <alignment wrapText="1"/>
    </xf>
    <xf numFmtId="0" fontId="3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34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/>
    </xf>
    <xf numFmtId="1" fontId="5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justify" vertical="center" wrapText="1"/>
    </xf>
    <xf numFmtId="49" fontId="3" fillId="0" borderId="23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201" fontId="2" fillId="0" borderId="18" xfId="0" applyNumberFormat="1" applyFont="1" applyFill="1" applyBorder="1" applyAlignment="1">
      <alignment horizontal="right" vertical="center" wrapText="1"/>
    </xf>
    <xf numFmtId="201" fontId="2" fillId="0" borderId="18" xfId="0" applyNumberFormat="1" applyFont="1" applyFill="1" applyBorder="1" applyAlignment="1">
      <alignment horizontal="right" vertical="center"/>
    </xf>
    <xf numFmtId="174" fontId="2" fillId="0" borderId="15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/>
    </xf>
    <xf numFmtId="0" fontId="34" fillId="0" borderId="15" xfId="0" applyNumberFormat="1" applyFont="1" applyFill="1" applyBorder="1" applyAlignment="1">
      <alignment vertical="center"/>
    </xf>
    <xf numFmtId="0" fontId="34" fillId="0" borderId="15" xfId="0" applyNumberFormat="1" applyFont="1" applyFill="1" applyBorder="1" applyAlignment="1">
      <alignment horizontal="center"/>
    </xf>
    <xf numFmtId="3" fontId="39" fillId="0" borderId="15" xfId="0" applyNumberFormat="1" applyFont="1" applyFill="1" applyBorder="1" applyAlignment="1">
      <alignment horizontal="right" vertical="center"/>
    </xf>
    <xf numFmtId="3" fontId="2" fillId="0" borderId="15" xfId="4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vertical="center" wrapText="1"/>
    </xf>
    <xf numFmtId="173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201" fontId="2" fillId="0" borderId="18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197" fontId="2" fillId="34" borderId="15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 wrapText="1"/>
    </xf>
    <xf numFmtId="173" fontId="2" fillId="0" borderId="1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 quotePrefix="1">
      <alignment horizontal="right" vertical="center" wrapText="1"/>
    </xf>
    <xf numFmtId="1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 vertical="center"/>
    </xf>
    <xf numFmtId="197" fontId="2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49" fontId="34" fillId="0" borderId="15" xfId="0" applyNumberFormat="1" applyFont="1" applyFill="1" applyBorder="1" applyAlignment="1">
      <alignment vertical="center" wrapText="1"/>
    </xf>
    <xf numFmtId="175" fontId="2" fillId="0" borderId="15" xfId="49" applyNumberFormat="1" applyFont="1" applyFill="1" applyBorder="1" applyAlignment="1">
      <alignment horizontal="right" vertical="center"/>
    </xf>
    <xf numFmtId="175" fontId="2" fillId="0" borderId="15" xfId="49" applyNumberFormat="1" applyFont="1" applyFill="1" applyBorder="1" applyAlignment="1">
      <alignment vertical="center"/>
    </xf>
    <xf numFmtId="175" fontId="8" fillId="0" borderId="15" xfId="49" applyNumberFormat="1" applyFont="1" applyFill="1" applyBorder="1" applyAlignment="1">
      <alignment horizontal="right" wrapText="1"/>
    </xf>
    <xf numFmtId="175" fontId="2" fillId="0" borderId="21" xfId="49" applyNumberFormat="1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175" fontId="2" fillId="0" borderId="11" xfId="49" applyNumberFormat="1" applyFont="1" applyFill="1" applyBorder="1" applyAlignment="1">
      <alignment horizontal="right" vertical="center"/>
    </xf>
    <xf numFmtId="175" fontId="2" fillId="0" borderId="2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 wrapText="1"/>
    </xf>
    <xf numFmtId="173" fontId="5" fillId="0" borderId="18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wrapText="1"/>
    </xf>
    <xf numFmtId="175" fontId="2" fillId="0" borderId="22" xfId="49" applyNumberFormat="1" applyFont="1" applyFill="1" applyBorder="1" applyAlignment="1">
      <alignment vertical="center"/>
    </xf>
    <xf numFmtId="175" fontId="2" fillId="0" borderId="28" xfId="49" applyNumberFormat="1" applyFont="1" applyFill="1" applyBorder="1" applyAlignment="1">
      <alignment horizontal="right" vertical="center"/>
    </xf>
    <xf numFmtId="175" fontId="2" fillId="0" borderId="18" xfId="0" applyNumberFormat="1" applyFont="1" applyFill="1" applyBorder="1" applyAlignment="1">
      <alignment horizontal="center" vertical="center" wrapText="1"/>
    </xf>
    <xf numFmtId="175" fontId="8" fillId="0" borderId="15" xfId="0" applyNumberFormat="1" applyFont="1" applyFill="1" applyBorder="1" applyAlignment="1">
      <alignment horizontal="right" wrapText="1"/>
    </xf>
    <xf numFmtId="201" fontId="8" fillId="0" borderId="15" xfId="0" applyNumberFormat="1" applyFont="1" applyFill="1" applyBorder="1" applyAlignment="1">
      <alignment horizontal="right" wrapText="1"/>
    </xf>
    <xf numFmtId="175" fontId="5" fillId="0" borderId="17" xfId="0" applyNumberFormat="1" applyFont="1" applyFill="1" applyBorder="1" applyAlignment="1">
      <alignment horizontal="right" vertical="center" wrapText="1"/>
    </xf>
    <xf numFmtId="175" fontId="5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5" fontId="2" fillId="0" borderId="18" xfId="49" applyNumberFormat="1" applyFont="1" applyFill="1" applyBorder="1" applyAlignment="1">
      <alignment vertical="center"/>
    </xf>
    <xf numFmtId="172" fontId="2" fillId="0" borderId="15" xfId="49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left" vertical="center" wrapText="1" indent="1"/>
    </xf>
    <xf numFmtId="0" fontId="2" fillId="0" borderId="15" xfId="87" applyFont="1" applyFill="1" applyBorder="1" applyAlignment="1">
      <alignment vertical="center" wrapText="1"/>
      <protection/>
    </xf>
    <xf numFmtId="49" fontId="9" fillId="0" borderId="15" xfId="0" applyNumberFormat="1" applyFont="1" applyFill="1" applyBorder="1" applyAlignment="1">
      <alignment horizontal="left" vertical="center" wrapText="1" indent="1"/>
    </xf>
    <xf numFmtId="0" fontId="34" fillId="0" borderId="21" xfId="0" applyFont="1" applyFill="1" applyBorder="1" applyAlignment="1">
      <alignment horizontal="right" wrapText="1"/>
    </xf>
    <xf numFmtId="173" fontId="2" fillId="0" borderId="25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197" fontId="2" fillId="0" borderId="15" xfId="0" applyNumberFormat="1" applyFont="1" applyFill="1" applyBorder="1" applyAlignment="1">
      <alignment horizontal="right" vertical="center"/>
    </xf>
    <xf numFmtId="197" fontId="2" fillId="0" borderId="15" xfId="49" applyNumberFormat="1" applyFont="1" applyFill="1" applyBorder="1" applyAlignment="1">
      <alignment horizontal="right" vertical="center"/>
    </xf>
    <xf numFmtId="197" fontId="12" fillId="0" borderId="15" xfId="49" applyNumberFormat="1" applyFont="1" applyFill="1" applyBorder="1" applyAlignment="1">
      <alignment horizontal="right" vertical="center"/>
    </xf>
    <xf numFmtId="197" fontId="12" fillId="0" borderId="29" xfId="49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left" vertical="center" wrapText="1" indent="8"/>
    </xf>
    <xf numFmtId="197" fontId="2" fillId="0" borderId="17" xfId="0" applyNumberFormat="1" applyFont="1" applyFill="1" applyBorder="1" applyAlignment="1">
      <alignment horizontal="right" vertical="center"/>
    </xf>
    <xf numFmtId="175" fontId="2" fillId="0" borderId="19" xfId="49" applyNumberFormat="1" applyFont="1" applyFill="1" applyBorder="1" applyAlignment="1">
      <alignment horizontal="right" vertical="center" wrapText="1"/>
    </xf>
    <xf numFmtId="175" fontId="2" fillId="0" borderId="19" xfId="49" applyNumberFormat="1" applyFont="1" applyFill="1" applyBorder="1" applyAlignment="1">
      <alignment horizontal="right" vertical="center"/>
    </xf>
    <xf numFmtId="10" fontId="2" fillId="0" borderId="15" xfId="94" applyNumberFormat="1" applyFont="1" applyFill="1" applyBorder="1" applyAlignment="1">
      <alignment horizontal="right" vertical="center"/>
    </xf>
    <xf numFmtId="2" fontId="2" fillId="0" borderId="15" xfId="94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 wrapText="1"/>
    </xf>
    <xf numFmtId="0" fontId="2" fillId="0" borderId="15" xfId="88" applyFont="1" applyFill="1" applyBorder="1" applyAlignment="1">
      <alignment horizontal="right"/>
      <protection/>
    </xf>
    <xf numFmtId="0" fontId="2" fillId="0" borderId="15" xfId="90" applyFont="1" applyFill="1" applyBorder="1" applyAlignment="1">
      <alignment horizontal="right"/>
      <protection/>
    </xf>
    <xf numFmtId="1" fontId="2" fillId="0" borderId="15" xfId="90" applyNumberFormat="1" applyFont="1" applyFill="1" applyBorder="1" applyAlignment="1">
      <alignment horizontal="right"/>
      <protection/>
    </xf>
    <xf numFmtId="2" fontId="2" fillId="0" borderId="15" xfId="0" applyNumberFormat="1" applyFont="1" applyFill="1" applyBorder="1" applyAlignment="1">
      <alignment horizontal="right" vertical="center"/>
    </xf>
    <xf numFmtId="197" fontId="2" fillId="0" borderId="15" xfId="90" applyNumberFormat="1" applyFont="1" applyFill="1" applyBorder="1" applyAlignment="1">
      <alignment horizontal="right"/>
      <protection/>
    </xf>
    <xf numFmtId="43" fontId="2" fillId="0" borderId="15" xfId="49" applyFont="1" applyFill="1" applyBorder="1" applyAlignment="1">
      <alignment horizontal="right" vertical="center"/>
    </xf>
    <xf numFmtId="192" fontId="2" fillId="0" borderId="15" xfId="49" applyNumberFormat="1" applyFont="1" applyFill="1" applyBorder="1" applyAlignment="1">
      <alignment horizontal="right" vertical="center" wrapText="1"/>
    </xf>
    <xf numFmtId="192" fontId="2" fillId="0" borderId="15" xfId="49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right" vertical="center" wrapText="1"/>
    </xf>
    <xf numFmtId="0" fontId="39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right"/>
    </xf>
    <xf numFmtId="0" fontId="5" fillId="34" borderId="1" xfId="0" applyFont="1" applyFill="1" applyBorder="1" applyAlignment="1">
      <alignment horizontal="center" vertical="center"/>
    </xf>
    <xf numFmtId="0" fontId="5" fillId="34" borderId="1" xfId="0" applyFont="1" applyFill="1" applyBorder="1" applyAlignment="1">
      <alignment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 wrapText="1"/>
    </xf>
    <xf numFmtId="0" fontId="3" fillId="34" borderId="30" xfId="0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49" fontId="3" fillId="34" borderId="34" xfId="0" applyNumberFormat="1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49" fontId="2" fillId="34" borderId="34" xfId="0" applyNumberFormat="1" applyFont="1" applyFill="1" applyBorder="1" applyAlignment="1">
      <alignment vertical="center" wrapText="1"/>
    </xf>
    <xf numFmtId="0" fontId="2" fillId="34" borderId="34" xfId="0" applyFont="1" applyFill="1" applyBorder="1" applyAlignment="1">
      <alignment horizontal="center" vertical="center" wrapText="1"/>
    </xf>
    <xf numFmtId="201" fontId="2" fillId="34" borderId="34" xfId="0" applyNumberFormat="1" applyFont="1" applyFill="1" applyBorder="1" applyAlignment="1">
      <alignment horizontal="right" wrapText="1"/>
    </xf>
    <xf numFmtId="0" fontId="2" fillId="34" borderId="35" xfId="0" applyFont="1" applyFill="1" applyBorder="1" applyAlignment="1">
      <alignment vertical="center"/>
    </xf>
    <xf numFmtId="0" fontId="2" fillId="34" borderId="34" xfId="0" applyFont="1" applyFill="1" applyBorder="1" applyAlignment="1">
      <alignment horizontal="right" vertical="center" wrapText="1"/>
    </xf>
    <xf numFmtId="1" fontId="2" fillId="34" borderId="34" xfId="0" applyNumberFormat="1" applyFont="1" applyFill="1" applyBorder="1" applyAlignment="1">
      <alignment horizontal="right" vertical="center" wrapText="1"/>
    </xf>
    <xf numFmtId="198" fontId="2" fillId="34" borderId="34" xfId="0" applyNumberFormat="1" applyFont="1" applyFill="1" applyBorder="1" applyAlignment="1">
      <alignment horizontal="right" vertical="center" wrapText="1"/>
    </xf>
    <xf numFmtId="196" fontId="2" fillId="34" borderId="34" xfId="49" applyNumberFormat="1" applyFont="1" applyFill="1" applyBorder="1" applyAlignment="1">
      <alignment horizontal="right"/>
    </xf>
    <xf numFmtId="196" fontId="2" fillId="34" borderId="34" xfId="49" applyNumberFormat="1" applyFont="1" applyFill="1" applyBorder="1" applyAlignment="1">
      <alignment horizontal="right" vertical="center"/>
    </xf>
    <xf numFmtId="196" fontId="2" fillId="34" borderId="34" xfId="49" applyNumberFormat="1" applyFont="1" applyFill="1" applyBorder="1" applyAlignment="1">
      <alignment vertical="center"/>
    </xf>
    <xf numFmtId="198" fontId="2" fillId="34" borderId="34" xfId="0" applyNumberFormat="1" applyFont="1" applyFill="1" applyBorder="1" applyAlignment="1">
      <alignment horizontal="right" wrapText="1"/>
    </xf>
    <xf numFmtId="198" fontId="2" fillId="34" borderId="34" xfId="0" applyNumberFormat="1" applyFont="1" applyFill="1" applyBorder="1" applyAlignment="1">
      <alignment horizontal="right" vertical="center"/>
    </xf>
    <xf numFmtId="198" fontId="2" fillId="34" borderId="34" xfId="49" applyNumberFormat="1" applyFont="1" applyFill="1" applyBorder="1" applyAlignment="1">
      <alignment horizontal="right" vertical="center"/>
    </xf>
    <xf numFmtId="196" fontId="2" fillId="34" borderId="34" xfId="49" applyNumberFormat="1" applyFont="1" applyFill="1" applyBorder="1" applyAlignment="1">
      <alignment horizontal="center" vertical="center"/>
    </xf>
    <xf numFmtId="49" fontId="2" fillId="34" borderId="34" xfId="0" applyNumberFormat="1" applyFont="1" applyFill="1" applyBorder="1" applyAlignment="1">
      <alignment horizontal="left" vertical="center" wrapText="1" indent="5"/>
    </xf>
    <xf numFmtId="196" fontId="2" fillId="34" borderId="34" xfId="49" applyNumberFormat="1" applyFont="1" applyFill="1" applyBorder="1" applyAlignment="1">
      <alignment horizontal="right" vertical="center" wrapText="1"/>
    </xf>
    <xf numFmtId="197" fontId="2" fillId="34" borderId="34" xfId="49" applyNumberFormat="1" applyFont="1" applyFill="1" applyBorder="1" applyAlignment="1">
      <alignment horizontal="center" vertical="center" wrapText="1"/>
    </xf>
    <xf numFmtId="3" fontId="2" fillId="34" borderId="34" xfId="0" applyNumberFormat="1" applyFont="1" applyFill="1" applyBorder="1" applyAlignment="1">
      <alignment horizontal="right" vertical="center"/>
    </xf>
    <xf numFmtId="197" fontId="2" fillId="34" borderId="34" xfId="49" applyNumberFormat="1" applyFont="1" applyFill="1" applyBorder="1" applyAlignment="1">
      <alignment horizontal="center" vertical="center"/>
    </xf>
    <xf numFmtId="201" fontId="2" fillId="34" borderId="34" xfId="0" applyNumberFormat="1" applyFont="1" applyFill="1" applyBorder="1" applyAlignment="1">
      <alignment wrapText="1"/>
    </xf>
    <xf numFmtId="197" fontId="2" fillId="34" borderId="34" xfId="49" applyNumberFormat="1" applyFont="1" applyFill="1" applyBorder="1" applyAlignment="1">
      <alignment horizontal="right"/>
    </xf>
    <xf numFmtId="0" fontId="2" fillId="34" borderId="34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vertical="center"/>
    </xf>
    <xf numFmtId="201" fontId="2" fillId="34" borderId="34" xfId="0" applyNumberFormat="1" applyFont="1" applyFill="1" applyBorder="1" applyAlignment="1">
      <alignment vertical="center"/>
    </xf>
    <xf numFmtId="3" fontId="2" fillId="34" borderId="34" xfId="0" applyNumberFormat="1" applyFont="1" applyFill="1" applyBorder="1" applyAlignment="1">
      <alignment horizontal="right" vertical="center" wrapText="1"/>
    </xf>
    <xf numFmtId="0" fontId="2" fillId="34" borderId="35" xfId="0" applyFont="1" applyFill="1" applyBorder="1" applyAlignment="1">
      <alignment horizontal="right" vertical="center"/>
    </xf>
    <xf numFmtId="0" fontId="3" fillId="34" borderId="0" xfId="0" applyFont="1" applyFill="1" applyAlignment="1">
      <alignment horizontal="right" vertical="center"/>
    </xf>
    <xf numFmtId="199" fontId="3" fillId="34" borderId="34" xfId="0" applyNumberFormat="1" applyFont="1" applyFill="1" applyBorder="1" applyAlignment="1">
      <alignment horizontal="right" vertical="center" wrapText="1"/>
    </xf>
    <xf numFmtId="207" fontId="3" fillId="34" borderId="34" xfId="49" applyNumberFormat="1" applyFont="1" applyFill="1" applyBorder="1" applyAlignment="1">
      <alignment horizontal="right" vertical="center" wrapText="1"/>
    </xf>
    <xf numFmtId="43" fontId="3" fillId="34" borderId="35" xfId="49" applyFont="1" applyFill="1" applyBorder="1" applyAlignment="1">
      <alignment horizontal="right" vertical="center"/>
    </xf>
    <xf numFmtId="0" fontId="9" fillId="34" borderId="33" xfId="0" applyFont="1" applyFill="1" applyBorder="1" applyAlignment="1">
      <alignment horizontal="center" vertical="center" wrapText="1"/>
    </xf>
    <xf numFmtId="49" fontId="9" fillId="34" borderId="34" xfId="0" applyNumberFormat="1" applyFont="1" applyFill="1" applyBorder="1" applyAlignment="1">
      <alignment horizontal="left" vertical="center" wrapText="1" indent="5"/>
    </xf>
    <xf numFmtId="0" fontId="9" fillId="34" borderId="34" xfId="0" applyFont="1" applyFill="1" applyBorder="1" applyAlignment="1">
      <alignment horizontal="center" vertical="center" wrapText="1"/>
    </xf>
    <xf numFmtId="199" fontId="9" fillId="34" borderId="34" xfId="49" applyNumberFormat="1" applyFont="1" applyFill="1" applyBorder="1" applyAlignment="1">
      <alignment horizontal="right" vertical="center" wrapText="1"/>
    </xf>
    <xf numFmtId="199" fontId="9" fillId="34" borderId="34" xfId="0" applyNumberFormat="1" applyFont="1" applyFill="1" applyBorder="1" applyAlignment="1">
      <alignment horizontal="right" vertical="center"/>
    </xf>
    <xf numFmtId="199" fontId="9" fillId="34" borderId="34" xfId="49" applyNumberFormat="1" applyFont="1" applyFill="1" applyBorder="1" applyAlignment="1">
      <alignment horizontal="right" vertical="center"/>
    </xf>
    <xf numFmtId="207" fontId="9" fillId="34" borderId="34" xfId="49" applyNumberFormat="1" applyFont="1" applyFill="1" applyBorder="1" applyAlignment="1">
      <alignment horizontal="right" vertical="center" wrapText="1"/>
    </xf>
    <xf numFmtId="207" fontId="9" fillId="34" borderId="34" xfId="49" applyNumberFormat="1" applyFont="1" applyFill="1" applyBorder="1" applyAlignment="1">
      <alignment horizontal="right" vertical="center"/>
    </xf>
    <xf numFmtId="43" fontId="9" fillId="34" borderId="35" xfId="49" applyFont="1" applyFill="1" applyBorder="1" applyAlignment="1">
      <alignment horizontal="right" vertical="center"/>
    </xf>
    <xf numFmtId="0" fontId="9" fillId="34" borderId="0" xfId="0" applyFont="1" applyFill="1" applyAlignment="1">
      <alignment horizontal="right" vertical="center"/>
    </xf>
    <xf numFmtId="199" fontId="3" fillId="34" borderId="34" xfId="0" applyNumberFormat="1" applyFont="1" applyFill="1" applyBorder="1" applyAlignment="1">
      <alignment horizontal="right" vertical="center"/>
    </xf>
    <xf numFmtId="207" fontId="3" fillId="34" borderId="34" xfId="49" applyNumberFormat="1" applyFont="1" applyFill="1" applyBorder="1" applyAlignment="1">
      <alignment horizontal="right" vertical="center"/>
    </xf>
    <xf numFmtId="199" fontId="2" fillId="34" borderId="34" xfId="49" applyNumberFormat="1" applyFont="1" applyFill="1" applyBorder="1" applyAlignment="1">
      <alignment horizontal="right" vertical="center" wrapText="1"/>
    </xf>
    <xf numFmtId="199" fontId="2" fillId="34" borderId="34" xfId="0" applyNumberFormat="1" applyFont="1" applyFill="1" applyBorder="1" applyAlignment="1">
      <alignment horizontal="right" vertical="center"/>
    </xf>
    <xf numFmtId="207" fontId="2" fillId="34" borderId="34" xfId="49" applyNumberFormat="1" applyFont="1" applyFill="1" applyBorder="1" applyAlignment="1">
      <alignment horizontal="right" vertical="center" wrapText="1"/>
    </xf>
    <xf numFmtId="207" fontId="2" fillId="34" borderId="34" xfId="49" applyNumberFormat="1" applyFont="1" applyFill="1" applyBorder="1" applyAlignment="1">
      <alignment horizontal="right" vertical="center"/>
    </xf>
    <xf numFmtId="43" fontId="2" fillId="34" borderId="35" xfId="49" applyFont="1" applyFill="1" applyBorder="1" applyAlignment="1">
      <alignment horizontal="right" vertical="center"/>
    </xf>
    <xf numFmtId="0" fontId="2" fillId="34" borderId="0" xfId="0" applyFont="1" applyFill="1" applyAlignment="1">
      <alignment horizontal="right" vertical="center"/>
    </xf>
    <xf numFmtId="49" fontId="9" fillId="34" borderId="34" xfId="0" applyNumberFormat="1" applyFont="1" applyFill="1" applyBorder="1" applyAlignment="1">
      <alignment horizontal="left" vertical="center" wrapText="1" indent="8"/>
    </xf>
    <xf numFmtId="199" fontId="9" fillId="34" borderId="34" xfId="0" applyNumberFormat="1" applyFont="1" applyFill="1" applyBorder="1" applyAlignment="1">
      <alignment horizontal="right" vertical="center" wrapText="1"/>
    </xf>
    <xf numFmtId="49" fontId="2" fillId="34" borderId="34" xfId="0" applyNumberFormat="1" applyFont="1" applyFill="1" applyBorder="1" applyAlignment="1">
      <alignment horizontal="left" vertical="center" wrapText="1" indent="8"/>
    </xf>
    <xf numFmtId="199" fontId="2" fillId="34" borderId="34" xfId="0" applyNumberFormat="1" applyFont="1" applyFill="1" applyBorder="1" applyAlignment="1">
      <alignment horizontal="right" vertical="center" wrapText="1"/>
    </xf>
    <xf numFmtId="175" fontId="2" fillId="34" borderId="34" xfId="49" applyNumberFormat="1" applyFont="1" applyFill="1" applyBorder="1" applyAlignment="1">
      <alignment horizontal="right" vertical="center" wrapText="1"/>
    </xf>
    <xf numFmtId="175" fontId="2" fillId="34" borderId="34" xfId="49" applyNumberFormat="1" applyFont="1" applyFill="1" applyBorder="1" applyAlignment="1">
      <alignment horizontal="right" vertical="center"/>
    </xf>
    <xf numFmtId="199" fontId="3" fillId="34" borderId="34" xfId="49" applyNumberFormat="1" applyFont="1" applyFill="1" applyBorder="1" applyAlignment="1">
      <alignment horizontal="right" vertical="center" wrapText="1"/>
    </xf>
    <xf numFmtId="196" fontId="3" fillId="34" borderId="34" xfId="49" applyNumberFormat="1" applyFont="1" applyFill="1" applyBorder="1" applyAlignment="1">
      <alignment horizontal="right" vertical="center" wrapText="1"/>
    </xf>
    <xf numFmtId="199" fontId="3" fillId="34" borderId="34" xfId="49" applyNumberFormat="1" applyFont="1" applyFill="1" applyBorder="1" applyAlignment="1">
      <alignment horizontal="right" vertical="center"/>
    </xf>
    <xf numFmtId="3" fontId="3" fillId="34" borderId="34" xfId="0" applyNumberFormat="1" applyFont="1" applyFill="1" applyBorder="1" applyAlignment="1">
      <alignment horizontal="right" vertical="center" wrapText="1"/>
    </xf>
    <xf numFmtId="3" fontId="3" fillId="34" borderId="34" xfId="0" applyNumberFormat="1" applyFont="1" applyFill="1" applyBorder="1" applyAlignment="1">
      <alignment horizontal="right" vertical="center"/>
    </xf>
    <xf numFmtId="43" fontId="3" fillId="34" borderId="34" xfId="49" applyFont="1" applyFill="1" applyBorder="1" applyAlignment="1">
      <alignment horizontal="right" vertical="center" wrapText="1"/>
    </xf>
    <xf numFmtId="207" fontId="3" fillId="34" borderId="35" xfId="49" applyNumberFormat="1" applyFont="1" applyFill="1" applyBorder="1" applyAlignment="1">
      <alignment horizontal="right" vertical="center"/>
    </xf>
    <xf numFmtId="199" fontId="2" fillId="34" borderId="34" xfId="49" applyNumberFormat="1" applyFont="1" applyFill="1" applyBorder="1" applyAlignment="1">
      <alignment horizontal="right" vertical="center"/>
    </xf>
    <xf numFmtId="199" fontId="2" fillId="34" borderId="34" xfId="49" applyNumberFormat="1" applyFont="1" applyFill="1" applyBorder="1" applyAlignment="1">
      <alignment horizontal="right"/>
    </xf>
    <xf numFmtId="207" fontId="2" fillId="34" borderId="35" xfId="49" applyNumberFormat="1" applyFont="1" applyFill="1" applyBorder="1" applyAlignment="1">
      <alignment horizontal="right" vertical="center"/>
    </xf>
    <xf numFmtId="3" fontId="2" fillId="34" borderId="35" xfId="0" applyNumberFormat="1" applyFont="1" applyFill="1" applyBorder="1" applyAlignment="1">
      <alignment horizontal="right" vertical="center"/>
    </xf>
    <xf numFmtId="173" fontId="2" fillId="34" borderId="34" xfId="0" applyNumberFormat="1" applyFont="1" applyFill="1" applyBorder="1" applyAlignment="1">
      <alignment horizontal="right" wrapText="1"/>
    </xf>
    <xf numFmtId="174" fontId="2" fillId="34" borderId="34" xfId="0" applyNumberFormat="1" applyFont="1" applyFill="1" applyBorder="1" applyAlignment="1">
      <alignment horizontal="right"/>
    </xf>
    <xf numFmtId="4" fontId="2" fillId="34" borderId="34" xfId="0" applyNumberFormat="1" applyFont="1" applyFill="1" applyBorder="1" applyAlignment="1">
      <alignment horizontal="right"/>
    </xf>
    <xf numFmtId="4" fontId="2" fillId="34" borderId="35" xfId="0" applyNumberFormat="1" applyFont="1" applyFill="1" applyBorder="1" applyAlignment="1">
      <alignment horizontal="right" vertical="center"/>
    </xf>
    <xf numFmtId="4" fontId="2" fillId="34" borderId="34" xfId="0" applyNumberFormat="1" applyFont="1" applyFill="1" applyBorder="1" applyAlignment="1">
      <alignment horizontal="right" vertical="center" wrapText="1"/>
    </xf>
    <xf numFmtId="174" fontId="2" fillId="34" borderId="34" xfId="0" applyNumberFormat="1" applyFont="1" applyFill="1" applyBorder="1" applyAlignment="1">
      <alignment horizontal="right" vertical="center" wrapText="1"/>
    </xf>
    <xf numFmtId="174" fontId="2" fillId="34" borderId="34" xfId="0" applyNumberFormat="1" applyFont="1" applyFill="1" applyBorder="1" applyAlignment="1">
      <alignment horizontal="right" vertical="top" wrapText="1"/>
    </xf>
    <xf numFmtId="174" fontId="2" fillId="34" borderId="34" xfId="0" applyNumberFormat="1" applyFont="1" applyFill="1" applyBorder="1" applyAlignment="1">
      <alignment horizontal="right" vertical="center"/>
    </xf>
    <xf numFmtId="0" fontId="2" fillId="34" borderId="34" xfId="0" applyFont="1" applyFill="1" applyBorder="1" applyAlignment="1">
      <alignment horizontal="right" vertical="center"/>
    </xf>
    <xf numFmtId="173" fontId="2" fillId="34" borderId="34" xfId="0" applyNumberFormat="1" applyFont="1" applyFill="1" applyBorder="1" applyAlignment="1">
      <alignment horizontal="right" vertical="center" wrapText="1"/>
    </xf>
    <xf numFmtId="173" fontId="2" fillId="34" borderId="34" xfId="0" applyNumberFormat="1" applyFont="1" applyFill="1" applyBorder="1" applyAlignment="1">
      <alignment horizontal="right" vertical="center"/>
    </xf>
    <xf numFmtId="49" fontId="2" fillId="34" borderId="34" xfId="0" applyNumberFormat="1" applyFont="1" applyFill="1" applyBorder="1" applyAlignment="1">
      <alignment horizontal="left" vertical="center" wrapText="1" indent="2"/>
    </xf>
    <xf numFmtId="0" fontId="2" fillId="34" borderId="36" xfId="0" applyFont="1" applyFill="1" applyBorder="1" applyAlignment="1">
      <alignment/>
    </xf>
    <xf numFmtId="49" fontId="2" fillId="34" borderId="37" xfId="0" applyNumberFormat="1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37" xfId="0" applyFont="1" applyFill="1" applyBorder="1" applyAlignment="1">
      <alignment horizontal="right" vertical="center" wrapText="1"/>
    </xf>
    <xf numFmtId="0" fontId="2" fillId="34" borderId="37" xfId="0" applyFont="1" applyFill="1" applyBorder="1" applyAlignment="1">
      <alignment horizontal="right" vertical="center"/>
    </xf>
    <xf numFmtId="0" fontId="2" fillId="34" borderId="38" xfId="0" applyFont="1" applyFill="1" applyBorder="1" applyAlignment="1">
      <alignment horizontal="right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3" fontId="2" fillId="34" borderId="0" xfId="0" applyNumberFormat="1" applyFont="1" applyFill="1" applyAlignment="1">
      <alignment horizontal="center" vertical="center" wrapText="1"/>
    </xf>
    <xf numFmtId="173" fontId="3" fillId="34" borderId="0" xfId="0" applyNumberFormat="1" applyFont="1" applyFill="1" applyAlignment="1">
      <alignment horizontal="center" vertical="center" wrapText="1"/>
    </xf>
    <xf numFmtId="3" fontId="2" fillId="34" borderId="0" xfId="0" applyNumberFormat="1" applyFont="1" applyFill="1" applyAlignment="1">
      <alignment vertical="center"/>
    </xf>
    <xf numFmtId="173" fontId="3" fillId="34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justify" vertical="center" wrapText="1"/>
    </xf>
    <xf numFmtId="173" fontId="2" fillId="0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vertical="center" wrapText="1"/>
    </xf>
    <xf numFmtId="173" fontId="2" fillId="0" borderId="15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73" fontId="13" fillId="0" borderId="0" xfId="0" applyNumberFormat="1" applyFont="1" applyFill="1" applyAlignment="1">
      <alignment/>
    </xf>
    <xf numFmtId="0" fontId="43" fillId="0" borderId="39" xfId="0" applyFont="1" applyFill="1" applyBorder="1" applyAlignment="1">
      <alignment horizontal="center" vertical="center"/>
    </xf>
    <xf numFmtId="173" fontId="42" fillId="0" borderId="3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173" fontId="42" fillId="0" borderId="9" xfId="0" applyNumberFormat="1" applyFont="1" applyFill="1" applyBorder="1" applyAlignment="1">
      <alignment horizontal="center" vertical="center" wrapText="1"/>
    </xf>
    <xf numFmtId="173" fontId="44" fillId="0" borderId="9" xfId="0" applyNumberFormat="1" applyFont="1" applyFill="1" applyBorder="1" applyAlignment="1">
      <alignment horizontal="center" vertical="center"/>
    </xf>
    <xf numFmtId="173" fontId="44" fillId="0" borderId="40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Alignment="1">
      <alignment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0" xfId="0" applyNumberFormat="1" applyFont="1" applyFill="1" applyBorder="1" applyAlignment="1">
      <alignment horizontal="center" vertical="center" wrapText="1"/>
    </xf>
    <xf numFmtId="197" fontId="13" fillId="0" borderId="0" xfId="0" applyNumberFormat="1" applyFont="1" applyFill="1" applyAlignment="1">
      <alignment vertical="center"/>
    </xf>
    <xf numFmtId="0" fontId="42" fillId="0" borderId="41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left" vertical="center"/>
    </xf>
    <xf numFmtId="0" fontId="40" fillId="0" borderId="42" xfId="0" applyFont="1" applyFill="1" applyBorder="1" applyAlignment="1">
      <alignment vertical="center"/>
    </xf>
    <xf numFmtId="0" fontId="43" fillId="0" borderId="42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 wrapText="1"/>
    </xf>
    <xf numFmtId="197" fontId="42" fillId="0" borderId="42" xfId="49" applyNumberFormat="1" applyFont="1" applyFill="1" applyBorder="1" applyAlignment="1">
      <alignment horizontal="center" vertical="center" wrapText="1"/>
    </xf>
    <xf numFmtId="197" fontId="42" fillId="0" borderId="42" xfId="49" applyNumberFormat="1" applyFont="1" applyFill="1" applyBorder="1" applyAlignment="1">
      <alignment horizontal="center" vertical="center"/>
    </xf>
    <xf numFmtId="197" fontId="42" fillId="0" borderId="43" xfId="49" applyNumberFormat="1" applyFont="1" applyFill="1" applyBorder="1" applyAlignment="1">
      <alignment horizontal="center"/>
    </xf>
    <xf numFmtId="0" fontId="47" fillId="0" borderId="44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42" fillId="0" borderId="46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left" vertical="center" wrapText="1"/>
    </xf>
    <xf numFmtId="0" fontId="40" fillId="0" borderId="47" xfId="0" applyFont="1" applyFill="1" applyBorder="1" applyAlignment="1">
      <alignment vertical="center"/>
    </xf>
    <xf numFmtId="0" fontId="43" fillId="0" borderId="47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 wrapText="1"/>
    </xf>
    <xf numFmtId="197" fontId="42" fillId="0" borderId="47" xfId="49" applyNumberFormat="1" applyFont="1" applyFill="1" applyBorder="1" applyAlignment="1">
      <alignment horizontal="center" vertical="center" wrapText="1"/>
    </xf>
    <xf numFmtId="197" fontId="42" fillId="0" borderId="47" xfId="49" applyNumberFormat="1" applyFont="1" applyFill="1" applyBorder="1" applyAlignment="1">
      <alignment horizontal="center" vertical="center"/>
    </xf>
    <xf numFmtId="197" fontId="42" fillId="0" borderId="48" xfId="49" applyNumberFormat="1" applyFont="1" applyFill="1" applyBorder="1" applyAlignment="1">
      <alignment horizontal="center"/>
    </xf>
    <xf numFmtId="0" fontId="42" fillId="0" borderId="47" xfId="0" applyFont="1" applyFill="1" applyBorder="1" applyAlignment="1">
      <alignment vertical="center" wrapText="1"/>
    </xf>
    <xf numFmtId="0" fontId="42" fillId="0" borderId="47" xfId="0" applyFont="1" applyFill="1" applyBorder="1" applyAlignment="1">
      <alignment horizontal="center" vertical="center"/>
    </xf>
    <xf numFmtId="192" fontId="42" fillId="0" borderId="47" xfId="49" applyNumberFormat="1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/>
    </xf>
    <xf numFmtId="0" fontId="50" fillId="0" borderId="46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vertical="center" wrapText="1"/>
    </xf>
    <xf numFmtId="0" fontId="50" fillId="0" borderId="47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 wrapText="1"/>
    </xf>
    <xf numFmtId="197" fontId="50" fillId="0" borderId="47" xfId="49" applyNumberFormat="1" applyFont="1" applyFill="1" applyBorder="1" applyAlignment="1">
      <alignment horizontal="center" vertical="center"/>
    </xf>
    <xf numFmtId="197" fontId="46" fillId="0" borderId="47" xfId="49" applyNumberFormat="1" applyFont="1" applyFill="1" applyBorder="1" applyAlignment="1">
      <alignment horizontal="center" vertical="center"/>
    </xf>
    <xf numFmtId="192" fontId="50" fillId="0" borderId="47" xfId="49" applyNumberFormat="1" applyFont="1" applyFill="1" applyBorder="1" applyAlignment="1">
      <alignment horizontal="center" vertical="center"/>
    </xf>
    <xf numFmtId="197" fontId="46" fillId="0" borderId="48" xfId="49" applyNumberFormat="1" applyFont="1" applyFill="1" applyBorder="1" applyAlignment="1">
      <alignment horizontal="center"/>
    </xf>
    <xf numFmtId="0" fontId="49" fillId="0" borderId="44" xfId="0" applyFont="1" applyFill="1" applyBorder="1" applyAlignment="1">
      <alignment/>
    </xf>
    <xf numFmtId="0" fontId="49" fillId="0" borderId="45" xfId="0" applyFont="1" applyFill="1" applyBorder="1" applyAlignment="1">
      <alignment/>
    </xf>
    <xf numFmtId="0" fontId="40" fillId="0" borderId="46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left" vertical="center" wrapText="1"/>
    </xf>
    <xf numFmtId="0" fontId="40" fillId="0" borderId="47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 wrapText="1"/>
    </xf>
    <xf numFmtId="197" fontId="40" fillId="0" borderId="47" xfId="49" applyNumberFormat="1" applyFont="1" applyFill="1" applyBorder="1" applyAlignment="1">
      <alignment horizontal="center" vertical="center"/>
    </xf>
    <xf numFmtId="197" fontId="46" fillId="0" borderId="47" xfId="49" applyNumberFormat="1" applyFont="1" applyFill="1" applyBorder="1" applyAlignment="1">
      <alignment/>
    </xf>
    <xf numFmtId="192" fontId="40" fillId="0" borderId="48" xfId="49" applyNumberFormat="1" applyFont="1" applyFill="1" applyBorder="1" applyAlignment="1">
      <alignment horizontal="center"/>
    </xf>
    <xf numFmtId="192" fontId="13" fillId="0" borderId="44" xfId="0" applyNumberFormat="1" applyFont="1" applyFill="1" applyBorder="1" applyAlignment="1">
      <alignment/>
    </xf>
    <xf numFmtId="197" fontId="40" fillId="0" borderId="47" xfId="49" applyNumberFormat="1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 wrapText="1"/>
    </xf>
    <xf numFmtId="197" fontId="50" fillId="0" borderId="47" xfId="49" applyNumberFormat="1" applyFont="1" applyFill="1" applyBorder="1" applyAlignment="1">
      <alignment horizontal="center" vertical="center" wrapText="1"/>
    </xf>
    <xf numFmtId="192" fontId="46" fillId="0" borderId="48" xfId="49" applyNumberFormat="1" applyFont="1" applyFill="1" applyBorder="1" applyAlignment="1">
      <alignment horizontal="center"/>
    </xf>
    <xf numFmtId="192" fontId="49" fillId="0" borderId="44" xfId="0" applyNumberFormat="1" applyFont="1" applyFill="1" applyBorder="1" applyAlignment="1">
      <alignment/>
    </xf>
    <xf numFmtId="0" fontId="53" fillId="0" borderId="44" xfId="0" applyFont="1" applyFill="1" applyBorder="1" applyAlignment="1">
      <alignment/>
    </xf>
    <xf numFmtId="0" fontId="53" fillId="0" borderId="45" xfId="0" applyFont="1" applyFill="1" applyBorder="1" applyAlignment="1">
      <alignment/>
    </xf>
    <xf numFmtId="0" fontId="46" fillId="0" borderId="46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left" vertical="center" wrapText="1"/>
    </xf>
    <xf numFmtId="197" fontId="46" fillId="0" borderId="48" xfId="49" applyNumberFormat="1" applyFont="1" applyFill="1" applyBorder="1" applyAlignment="1">
      <alignment horizontal="center" vertical="center"/>
    </xf>
    <xf numFmtId="197" fontId="46" fillId="0" borderId="49" xfId="49" applyNumberFormat="1" applyFont="1" applyFill="1" applyBorder="1" applyAlignment="1">
      <alignment horizontal="center" vertical="center"/>
    </xf>
    <xf numFmtId="197" fontId="46" fillId="0" borderId="50" xfId="49" applyNumberFormat="1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left" vertical="center" wrapText="1"/>
    </xf>
    <xf numFmtId="2" fontId="50" fillId="0" borderId="47" xfId="0" applyNumberFormat="1" applyFont="1" applyFill="1" applyBorder="1" applyAlignment="1">
      <alignment/>
    </xf>
    <xf numFmtId="197" fontId="50" fillId="0" borderId="48" xfId="49" applyNumberFormat="1" applyFont="1" applyFill="1" applyBorder="1" applyAlignment="1">
      <alignment horizontal="center"/>
    </xf>
    <xf numFmtId="0" fontId="50" fillId="0" borderId="44" xfId="0" applyFont="1" applyFill="1" applyBorder="1" applyAlignment="1">
      <alignment/>
    </xf>
    <xf numFmtId="0" fontId="50" fillId="0" borderId="45" xfId="0" applyFont="1" applyFill="1" applyBorder="1" applyAlignment="1">
      <alignment/>
    </xf>
    <xf numFmtId="0" fontId="50" fillId="0" borderId="48" xfId="0" applyFont="1" applyFill="1" applyBorder="1" applyAlignment="1">
      <alignment/>
    </xf>
    <xf numFmtId="197" fontId="40" fillId="0" borderId="48" xfId="49" applyNumberFormat="1" applyFont="1" applyFill="1" applyBorder="1" applyAlignment="1">
      <alignment horizontal="center"/>
    </xf>
    <xf numFmtId="0" fontId="13" fillId="0" borderId="48" xfId="0" applyFont="1" applyFill="1" applyBorder="1" applyAlignment="1">
      <alignment/>
    </xf>
    <xf numFmtId="192" fontId="42" fillId="0" borderId="48" xfId="49" applyNumberFormat="1" applyFont="1" applyFill="1" applyBorder="1" applyAlignment="1">
      <alignment horizontal="center" vertical="center"/>
    </xf>
    <xf numFmtId="10" fontId="47" fillId="0" borderId="44" xfId="0" applyNumberFormat="1" applyFont="1" applyFill="1" applyBorder="1" applyAlignment="1">
      <alignment/>
    </xf>
    <xf numFmtId="10" fontId="47" fillId="0" borderId="45" xfId="0" applyNumberFormat="1" applyFont="1" applyFill="1" applyBorder="1" applyAlignment="1">
      <alignment/>
    </xf>
    <xf numFmtId="192" fontId="42" fillId="0" borderId="15" xfId="49" applyNumberFormat="1" applyFont="1" applyFill="1" applyBorder="1" applyAlignment="1">
      <alignment/>
    </xf>
    <xf numFmtId="192" fontId="42" fillId="0" borderId="51" xfId="49" applyNumberFormat="1" applyFont="1" applyFill="1" applyBorder="1" applyAlignment="1">
      <alignment/>
    </xf>
    <xf numFmtId="10" fontId="53" fillId="0" borderId="44" xfId="0" applyNumberFormat="1" applyFont="1" applyFill="1" applyBorder="1" applyAlignment="1">
      <alignment/>
    </xf>
    <xf numFmtId="10" fontId="53" fillId="0" borderId="45" xfId="0" applyNumberFormat="1" applyFont="1" applyFill="1" applyBorder="1" applyAlignment="1">
      <alignment/>
    </xf>
    <xf numFmtId="192" fontId="40" fillId="0" borderId="47" xfId="49" applyNumberFormat="1" applyFont="1" applyFill="1" applyBorder="1" applyAlignment="1">
      <alignment horizontal="center" vertical="center"/>
    </xf>
    <xf numFmtId="192" fontId="40" fillId="0" borderId="48" xfId="49" applyNumberFormat="1" applyFont="1" applyFill="1" applyBorder="1" applyAlignment="1">
      <alignment horizontal="center" vertical="center"/>
    </xf>
    <xf numFmtId="10" fontId="13" fillId="0" borderId="44" xfId="0" applyNumberFormat="1" applyFont="1" applyFill="1" applyBorder="1" applyAlignment="1">
      <alignment/>
    </xf>
    <xf numFmtId="10" fontId="13" fillId="0" borderId="45" xfId="0" applyNumberFormat="1" applyFont="1" applyFill="1" applyBorder="1" applyAlignment="1">
      <alignment/>
    </xf>
    <xf numFmtId="192" fontId="46" fillId="0" borderId="15" xfId="49" applyNumberFormat="1" applyFont="1" applyFill="1" applyBorder="1" applyAlignment="1">
      <alignment/>
    </xf>
    <xf numFmtId="192" fontId="40" fillId="0" borderId="51" xfId="49" applyNumberFormat="1" applyFont="1" applyFill="1" applyBorder="1" applyAlignment="1">
      <alignment/>
    </xf>
    <xf numFmtId="197" fontId="46" fillId="0" borderId="47" xfId="49" applyNumberFormat="1" applyFont="1" applyFill="1" applyBorder="1" applyAlignment="1">
      <alignment/>
    </xf>
    <xf numFmtId="172" fontId="42" fillId="0" borderId="47" xfId="49" applyNumberFormat="1" applyFont="1" applyFill="1" applyBorder="1" applyAlignment="1">
      <alignment horizontal="center" vertical="center"/>
    </xf>
    <xf numFmtId="172" fontId="40" fillId="0" borderId="47" xfId="49" applyNumberFormat="1" applyFont="1" applyFill="1" applyBorder="1" applyAlignment="1">
      <alignment horizontal="center" vertical="center"/>
    </xf>
    <xf numFmtId="172" fontId="40" fillId="0" borderId="48" xfId="49" applyNumberFormat="1" applyFont="1" applyFill="1" applyBorder="1" applyAlignment="1">
      <alignment horizontal="center" vertical="center"/>
    </xf>
    <xf numFmtId="192" fontId="42" fillId="0" borderId="47" xfId="49" applyNumberFormat="1" applyFont="1" applyFill="1" applyBorder="1" applyAlignment="1">
      <alignment horizontal="center" vertical="center" wrapText="1"/>
    </xf>
    <xf numFmtId="192" fontId="42" fillId="0" borderId="0" xfId="49" applyNumberFormat="1" applyFont="1" applyFill="1" applyBorder="1" applyAlignment="1">
      <alignment/>
    </xf>
    <xf numFmtId="202" fontId="42" fillId="0" borderId="48" xfId="49" applyNumberFormat="1" applyFont="1" applyFill="1" applyBorder="1" applyAlignment="1">
      <alignment horizontal="center"/>
    </xf>
    <xf numFmtId="192" fontId="42" fillId="0" borderId="44" xfId="49" applyNumberFormat="1" applyFont="1" applyFill="1" applyBorder="1" applyAlignment="1">
      <alignment horizontal="center" vertical="center"/>
    </xf>
    <xf numFmtId="205" fontId="47" fillId="0" borderId="45" xfId="0" applyNumberFormat="1" applyFont="1" applyFill="1" applyBorder="1" applyAlignment="1">
      <alignment/>
    </xf>
    <xf numFmtId="192" fontId="50" fillId="0" borderId="48" xfId="49" applyNumberFormat="1" applyFont="1" applyFill="1" applyBorder="1" applyAlignment="1">
      <alignment horizontal="center"/>
    </xf>
    <xf numFmtId="201" fontId="40" fillId="0" borderId="47" xfId="0" applyNumberFormat="1" applyFont="1" applyFill="1" applyBorder="1" applyAlignment="1">
      <alignment horizontal="right" vertical="center" wrapText="1"/>
    </xf>
    <xf numFmtId="0" fontId="13" fillId="0" borderId="47" xfId="0" applyFont="1" applyFill="1" applyBorder="1" applyAlignment="1">
      <alignment/>
    </xf>
    <xf numFmtId="0" fontId="47" fillId="0" borderId="47" xfId="0" applyFont="1" applyFill="1" applyBorder="1" applyAlignment="1">
      <alignment/>
    </xf>
    <xf numFmtId="0" fontId="47" fillId="0" borderId="48" xfId="0" applyFont="1" applyFill="1" applyBorder="1" applyAlignment="1">
      <alignment/>
    </xf>
    <xf numFmtId="201" fontId="50" fillId="0" borderId="47" xfId="0" applyNumberFormat="1" applyFont="1" applyFill="1" applyBorder="1" applyAlignment="1">
      <alignment horizontal="right" vertical="center" wrapText="1"/>
    </xf>
    <xf numFmtId="192" fontId="46" fillId="0" borderId="47" xfId="49" applyNumberFormat="1" applyFont="1" applyFill="1" applyBorder="1" applyAlignment="1">
      <alignment horizontal="center" vertical="center"/>
    </xf>
    <xf numFmtId="192" fontId="50" fillId="0" borderId="48" xfId="49" applyNumberFormat="1" applyFont="1" applyFill="1" applyBorder="1" applyAlignment="1">
      <alignment horizontal="center" vertical="center"/>
    </xf>
    <xf numFmtId="192" fontId="50" fillId="0" borderId="44" xfId="49" applyNumberFormat="1" applyFont="1" applyFill="1" applyBorder="1" applyAlignment="1">
      <alignment horizontal="center" vertical="center"/>
    </xf>
    <xf numFmtId="197" fontId="40" fillId="0" borderId="44" xfId="49" applyNumberFormat="1" applyFont="1" applyFill="1" applyBorder="1" applyAlignment="1">
      <alignment horizontal="center" vertical="center"/>
    </xf>
    <xf numFmtId="197" fontId="40" fillId="0" borderId="45" xfId="49" applyNumberFormat="1" applyFont="1" applyFill="1" applyBorder="1" applyAlignment="1">
      <alignment horizontal="center" vertical="center"/>
    </xf>
    <xf numFmtId="197" fontId="50" fillId="0" borderId="47" xfId="49" applyNumberFormat="1" applyFont="1" applyFill="1" applyBorder="1" applyAlignment="1">
      <alignment horizontal="right" vertical="center" wrapText="1"/>
    </xf>
    <xf numFmtId="202" fontId="50" fillId="0" borderId="48" xfId="49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192" fontId="50" fillId="0" borderId="47" xfId="49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197" fontId="47" fillId="0" borderId="44" xfId="0" applyNumberFormat="1" applyFont="1" applyFill="1" applyBorder="1" applyAlignment="1">
      <alignment/>
    </xf>
    <xf numFmtId="197" fontId="46" fillId="0" borderId="47" xfId="49" applyNumberFormat="1" applyFont="1" applyFill="1" applyBorder="1" applyAlignment="1">
      <alignment horizontal="center" vertical="center" wrapText="1"/>
    </xf>
    <xf numFmtId="197" fontId="53" fillId="0" borderId="44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47" xfId="0" applyFont="1" applyFill="1" applyBorder="1" applyAlignment="1">
      <alignment/>
    </xf>
    <xf numFmtId="49" fontId="42" fillId="0" borderId="47" xfId="0" applyNumberFormat="1" applyFont="1" applyFill="1" applyBorder="1" applyAlignment="1">
      <alignment wrapText="1"/>
    </xf>
    <xf numFmtId="0" fontId="42" fillId="0" borderId="47" xfId="0" applyFont="1" applyFill="1" applyBorder="1" applyAlignment="1">
      <alignment horizontal="center"/>
    </xf>
    <xf numFmtId="3" fontId="42" fillId="0" borderId="47" xfId="0" applyNumberFormat="1" applyFont="1" applyFill="1" applyBorder="1" applyAlignment="1">
      <alignment/>
    </xf>
    <xf numFmtId="49" fontId="46" fillId="0" borderId="47" xfId="0" applyNumberFormat="1" applyFont="1" applyFill="1" applyBorder="1" applyAlignment="1">
      <alignment wrapText="1"/>
    </xf>
    <xf numFmtId="9" fontId="40" fillId="0" borderId="47" xfId="0" applyNumberFormat="1" applyFont="1" applyFill="1" applyBorder="1" applyAlignment="1">
      <alignment/>
    </xf>
    <xf numFmtId="49" fontId="40" fillId="0" borderId="47" xfId="0" applyNumberFormat="1" applyFont="1" applyFill="1" applyBorder="1" applyAlignment="1" quotePrefix="1">
      <alignment horizontal="left" wrapText="1"/>
    </xf>
    <xf numFmtId="0" fontId="40" fillId="0" borderId="47" xfId="0" applyFont="1" applyFill="1" applyBorder="1" applyAlignment="1">
      <alignment horizontal="center"/>
    </xf>
    <xf numFmtId="3" fontId="40" fillId="0" borderId="47" xfId="0" applyNumberFormat="1" applyFont="1" applyFill="1" applyBorder="1" applyAlignment="1">
      <alignment/>
    </xf>
    <xf numFmtId="3" fontId="40" fillId="0" borderId="47" xfId="0" applyNumberFormat="1" applyFont="1" applyFill="1" applyBorder="1" applyAlignment="1">
      <alignment horizontal="right"/>
    </xf>
    <xf numFmtId="3" fontId="42" fillId="0" borderId="47" xfId="0" applyNumberFormat="1" applyFont="1" applyFill="1" applyBorder="1" applyAlignment="1">
      <alignment horizontal="right"/>
    </xf>
    <xf numFmtId="49" fontId="40" fillId="0" borderId="47" xfId="0" applyNumberFormat="1" applyFont="1" applyFill="1" applyBorder="1" applyAlignment="1">
      <alignment wrapText="1"/>
    </xf>
    <xf numFmtId="49" fontId="46" fillId="0" borderId="47" xfId="0" applyNumberFormat="1" applyFont="1" applyFill="1" applyBorder="1" applyAlignment="1">
      <alignment horizontal="left" wrapText="1"/>
    </xf>
    <xf numFmtId="197" fontId="40" fillId="0" borderId="47" xfId="49" applyNumberFormat="1" applyFont="1" applyFill="1" applyBorder="1" applyAlignment="1">
      <alignment horizontal="right" vertical="center"/>
    </xf>
    <xf numFmtId="0" fontId="42" fillId="0" borderId="47" xfId="0" applyFont="1" applyFill="1" applyBorder="1" applyAlignment="1">
      <alignment horizontal="left" wrapText="1"/>
    </xf>
    <xf numFmtId="0" fontId="43" fillId="0" borderId="47" xfId="0" applyFont="1" applyFill="1" applyBorder="1" applyAlignment="1">
      <alignment horizontal="center"/>
    </xf>
    <xf numFmtId="202" fontId="42" fillId="0" borderId="47" xfId="49" applyNumberFormat="1" applyFont="1" applyFill="1" applyBorder="1" applyAlignment="1">
      <alignment horizontal="center" vertical="center"/>
    </xf>
    <xf numFmtId="197" fontId="42" fillId="0" borderId="47" xfId="49" applyNumberFormat="1" applyFont="1" applyFill="1" applyBorder="1" applyAlignment="1">
      <alignment horizontal="center"/>
    </xf>
    <xf numFmtId="0" fontId="40" fillId="0" borderId="47" xfId="0" applyFont="1" applyFill="1" applyBorder="1" applyAlignment="1">
      <alignment vertical="center" wrapText="1"/>
    </xf>
    <xf numFmtId="197" fontId="40" fillId="0" borderId="47" xfId="49" applyNumberFormat="1" applyFont="1" applyFill="1" applyBorder="1" applyAlignment="1">
      <alignment/>
    </xf>
    <xf numFmtId="197" fontId="40" fillId="0" borderId="47" xfId="49" applyNumberFormat="1" applyFont="1" applyFill="1" applyBorder="1" applyAlignment="1">
      <alignment horizontal="center"/>
    </xf>
    <xf numFmtId="192" fontId="40" fillId="0" borderId="47" xfId="49" applyNumberFormat="1" applyFont="1" applyFill="1" applyBorder="1" applyAlignment="1">
      <alignment horizontal="center"/>
    </xf>
    <xf numFmtId="0" fontId="13" fillId="0" borderId="44" xfId="0" applyFont="1" applyFill="1" applyBorder="1" applyAlignment="1">
      <alignment vertical="center"/>
    </xf>
    <xf numFmtId="197" fontId="40" fillId="0" borderId="48" xfId="49" applyNumberFormat="1" applyFont="1" applyFill="1" applyBorder="1" applyAlignment="1">
      <alignment horizontal="center" vertical="center"/>
    </xf>
    <xf numFmtId="192" fontId="40" fillId="0" borderId="47" xfId="49" applyNumberFormat="1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vertical="center" wrapText="1"/>
    </xf>
    <xf numFmtId="0" fontId="40" fillId="0" borderId="53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 wrapText="1"/>
    </xf>
    <xf numFmtId="197" fontId="40" fillId="0" borderId="53" xfId="49" applyNumberFormat="1" applyFont="1" applyFill="1" applyBorder="1" applyAlignment="1">
      <alignment horizontal="center" vertical="center" wrapText="1"/>
    </xf>
    <xf numFmtId="197" fontId="40" fillId="0" borderId="53" xfId="49" applyNumberFormat="1" applyFont="1" applyFill="1" applyBorder="1" applyAlignment="1">
      <alignment horizontal="center" vertical="center"/>
    </xf>
    <xf numFmtId="197" fontId="40" fillId="0" borderId="54" xfId="49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85" applyFont="1" applyFill="1" applyBorder="1" applyAlignment="1">
      <alignment horizontal="center" vertical="center" wrapText="1"/>
      <protection/>
    </xf>
    <xf numFmtId="0" fontId="3" fillId="0" borderId="23" xfId="85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4" fillId="0" borderId="0" xfId="85" applyFont="1" applyFill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173" fontId="42" fillId="0" borderId="39" xfId="0" applyNumberFormat="1" applyFont="1" applyFill="1" applyBorder="1" applyAlignment="1">
      <alignment horizontal="center" vertical="center" wrapText="1"/>
    </xf>
    <xf numFmtId="173" fontId="42" fillId="0" borderId="9" xfId="0" applyNumberFormat="1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173" fontId="42" fillId="0" borderId="0" xfId="0" applyNumberFormat="1" applyFont="1" applyFill="1" applyBorder="1" applyAlignment="1">
      <alignment horizontal="center"/>
    </xf>
    <xf numFmtId="0" fontId="40" fillId="0" borderId="57" xfId="90" applyFont="1" applyFill="1" applyBorder="1" applyAlignment="1">
      <alignment horizontal="center"/>
      <protection/>
    </xf>
    <xf numFmtId="0" fontId="42" fillId="0" borderId="58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 2" xfId="51"/>
    <cellStyle name="comma zerodec" xfId="52"/>
    <cellStyle name="Comma0" xfId="53"/>
    <cellStyle name="Currency" xfId="54"/>
    <cellStyle name="Currency [0]" xfId="55"/>
    <cellStyle name="Currency0" xfId="56"/>
    <cellStyle name="Currency1" xfId="57"/>
    <cellStyle name="Date" xfId="58"/>
    <cellStyle name="Dollar (zero dec)" xfId="59"/>
    <cellStyle name="Explanatory Text" xfId="60"/>
    <cellStyle name="Fixed" xfId="61"/>
    <cellStyle name="Good" xfId="62"/>
    <cellStyle name="Grey" xfId="63"/>
    <cellStyle name="Header1" xfId="64"/>
    <cellStyle name="Header2" xfId="65"/>
    <cellStyle name="Heading 1" xfId="66"/>
    <cellStyle name="Heading 2" xfId="67"/>
    <cellStyle name="Heading 3" xfId="68"/>
    <cellStyle name="Heading 4" xfId="69"/>
    <cellStyle name="HEADING1" xfId="70"/>
    <cellStyle name="HEADING2" xfId="71"/>
    <cellStyle name="Input" xfId="72"/>
    <cellStyle name="Input [yellow]" xfId="73"/>
    <cellStyle name="Linked Cell" xfId="74"/>
    <cellStyle name="Loai CBDT" xfId="75"/>
    <cellStyle name="Loai CT" xfId="76"/>
    <cellStyle name="Loai GD" xfId="77"/>
    <cellStyle name="Monétaire [0]_TARIFFS DB" xfId="78"/>
    <cellStyle name="Monétaire_TARIFFS DB" xfId="79"/>
    <cellStyle name="n" xfId="80"/>
    <cellStyle name="Neutral" xfId="81"/>
    <cellStyle name="New Times Roman" xfId="82"/>
    <cellStyle name="no dec" xfId="83"/>
    <cellStyle name="Normal - Style1" xfId="84"/>
    <cellStyle name="Normal 2" xfId="85"/>
    <cellStyle name="Normal 3" xfId="86"/>
    <cellStyle name="Normal 83" xfId="87"/>
    <cellStyle name="Normal_Bang tinh GDP - Cd nam 2004. moi xls" xfId="88"/>
    <cellStyle name="Normal_Bc KH 2002 -21-7" xfId="89"/>
    <cellStyle name="Normal_KH nam 2004 khoi van xa" xfId="90"/>
    <cellStyle name="Normal_Ra soat KH 5 nam (2001-2005) Bao cao Bo 2" xfId="91"/>
    <cellStyle name="Note" xfId="92"/>
    <cellStyle name="Output" xfId="93"/>
    <cellStyle name="Percent" xfId="94"/>
    <cellStyle name="Percent [2]" xfId="95"/>
    <cellStyle name="T" xfId="96"/>
    <cellStyle name="th" xfId="97"/>
    <cellStyle name="Title" xfId="98"/>
    <cellStyle name="Tong so" xfId="99"/>
    <cellStyle name="tong so 1" xfId="100"/>
    <cellStyle name="Total" xfId="101"/>
    <cellStyle name="viet" xfId="102"/>
    <cellStyle name="viet2" xfId="103"/>
    <cellStyle name="Warning Text" xfId="104"/>
    <cellStyle name="xuan" xfId="105"/>
    <cellStyle name=" [0.00]_ Att. 1- Cover" xfId="106"/>
    <cellStyle name="_ Att. 1- Cover" xfId="107"/>
    <cellStyle name="?_ Att. 1- Cover" xfId="108"/>
    <cellStyle name="똿뗦먛귟 [0.00]_PRODUCT DETAIL Q1" xfId="109"/>
    <cellStyle name="똿뗦먛귟_PRODUCT DETAIL Q1" xfId="110"/>
    <cellStyle name="믅됞 [0.00]_PRODUCT DETAIL Q1" xfId="111"/>
    <cellStyle name="믅됞_PRODUCT DETAIL Q1" xfId="112"/>
    <cellStyle name="백분율_95" xfId="113"/>
    <cellStyle name="뷭?_BOOKSHIP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一般_00Q3902REV.1" xfId="120"/>
    <cellStyle name="千分位[0]_00Q3902REV.1" xfId="121"/>
    <cellStyle name="千分位_00Q3902REV.1" xfId="122"/>
    <cellStyle name="貨幣 [0]_00Q3902REV.1" xfId="123"/>
    <cellStyle name="貨幣[0]_BRE" xfId="124"/>
    <cellStyle name="貨幣_00Q3902REV.1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ng\Lang\NGTKe\Niengiam_2013(IN)\04%20Tai%20khoan%20quoc%20gia%20va%20NSNN%20(022-03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ke%20hoach%202015%20lan%203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ng\Lang\NGTKe\niengiam(3)\04%20Tai%20khoan%20quoc%20gia%20va%20NSNN%20nh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Chart2"/>
      <sheetName val="00000000"/>
      <sheetName val="Chi tiet - Dv lap"/>
      <sheetName val="TH KHTC"/>
      <sheetName val="000"/>
      <sheetName val="be tong"/>
      <sheetName val="Thep"/>
      <sheetName val="Tong hop thep"/>
      <sheetName val="XXXXXXXX"/>
      <sheetName val="BC_KKTSCD"/>
      <sheetName val="Chitiet"/>
      <sheetName val="Sheet2 (2)"/>
      <sheetName val="Mau_BC_KKTSCD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ong Dau"/>
      <sheetName val="Dong Dau (2)"/>
      <sheetName val="Sau dong"/>
      <sheetName val="Ma xa"/>
      <sheetName val="My dinh"/>
      <sheetName val="Tong cong"/>
      <sheetName val="KH 2003 (moi max)"/>
      <sheetName val="VL"/>
      <sheetName val="CTXD"/>
      <sheetName val=".."/>
      <sheetName val="CTDN"/>
      <sheetName val="san vuon"/>
      <sheetName val="khu phu tro"/>
      <sheetName val="TH"/>
      <sheetName val="1"/>
      <sheetName val="KH12"/>
      <sheetName val="CN12"/>
      <sheetName val="HD12"/>
      <sheetName val="KH1"/>
      <sheetName val="Gia VL"/>
      <sheetName val="Bang gia ca may"/>
      <sheetName val="Bang luong CB"/>
      <sheetName val="Bang P.tich CT"/>
      <sheetName val="D.toan chi tiet"/>
      <sheetName val="Bang TH Dtoan"/>
      <sheetName val="cd viaK0-T6"/>
      <sheetName val="cdvia T6-Tc24"/>
      <sheetName val="cdvia Tc24-T46"/>
      <sheetName val="cdbtnL2ko-k0+361"/>
      <sheetName val="cd btnL2k0+361-T19"/>
      <sheetName val="XL4Test5"/>
      <sheetName val="MD"/>
      <sheetName val="ND"/>
      <sheetName val="CONG"/>
      <sheetName val="DGCT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DT"/>
      <sheetName val="THND"/>
      <sheetName val="THMD"/>
      <sheetName val="Phtro1"/>
      <sheetName val="DTKS1"/>
      <sheetName val="CT1m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HIT"/>
      <sheetName val="THXH"/>
      <sheetName val="BHXH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00000001"/>
      <sheetName val="00000002"/>
      <sheetName val="00000003"/>
      <sheetName val="00000004"/>
      <sheetName val="phan tich DG"/>
      <sheetName val="gia vat lieu"/>
      <sheetName val="gia xe may"/>
      <sheetName val="gia nhan cong"/>
      <sheetName val="dutoan1"/>
      <sheetName val="Anhtoan"/>
      <sheetName val="dutoan2"/>
      <sheetName val="vat tu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9"/>
      <sheetName val="10"/>
      <sheetName val="cong Q2"/>
      <sheetName val="T.U luong Q1"/>
      <sheetName val="T.U luong Q2"/>
      <sheetName val="T.U luong Q3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lvl"/>
      <sheetName val="Chenh lech"/>
      <sheetName val="Kinh phí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Q1-02"/>
      <sheetName val="Q2-02"/>
      <sheetName val="Q3-02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XN79"/>
      <sheetName val="CTMT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THDT"/>
      <sheetName val="DM-Goc"/>
      <sheetName val="Gia-CT"/>
      <sheetName val="PTCP"/>
      <sheetName val="cphoi"/>
      <sheetName val="Tien ung"/>
      <sheetName val="phi luong3"/>
      <sheetName val="binh do"/>
      <sheetName val="cot lieu"/>
      <sheetName val="van khuon"/>
      <sheetName val="CT BT"/>
      <sheetName val="lay mau"/>
      <sheetName val="mat ngoai goi"/>
      <sheetName val="coc tram-bt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sent to"/>
      <sheetName val="T1(T1)04"/>
      <sheetName val="Phu luc HD"/>
      <sheetName val="Gia du thau"/>
      <sheetName val="PTDG"/>
      <sheetName val="Ca xe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</sheetNames>
    <definedNames>
      <definedName name="DataFilter"/>
      <definedName name="DataSort"/>
      <definedName name="GoBack" sheetId="1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 quoc gia va NSNN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Sheet1"/>
    </sheetNames>
    <sheetDataSet>
      <sheetData sheetId="1">
        <row r="34">
          <cell r="D34">
            <v>141129.6746804</v>
          </cell>
          <cell r="E34">
            <v>172465.973244214</v>
          </cell>
          <cell r="F34">
            <v>202124.51740606627</v>
          </cell>
        </row>
      </sheetData>
      <sheetData sheetId="3">
        <row r="34">
          <cell r="D34">
            <v>120623.65357299146</v>
          </cell>
          <cell r="E34">
            <v>130656.04033652575</v>
          </cell>
          <cell r="F34">
            <v>147391.62445120842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ƯƠC 2014, KH 2015"/>
    </sheetNames>
    <sheetDataSet>
      <sheetData sheetId="0">
        <row r="16">
          <cell r="E16">
            <v>232250</v>
          </cell>
          <cell r="F16">
            <v>265000</v>
          </cell>
        </row>
        <row r="25">
          <cell r="E25">
            <v>165892.85714285716</v>
          </cell>
          <cell r="F25">
            <v>189285.7142857143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 quoc gia va NSNN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Sheet1"/>
      <sheetName val="Sheet2"/>
      <sheetName val="Sheet3"/>
    </sheetNames>
    <sheetDataSet>
      <sheetData sheetId="6">
        <row r="36">
          <cell r="D36">
            <v>89046.83615767765</v>
          </cell>
          <cell r="E36">
            <v>96565.45672883214</v>
          </cell>
          <cell r="F36">
            <v>110929.43164813469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R67"/>
  <sheetViews>
    <sheetView zoomScale="85" zoomScaleNormal="85" zoomScalePageLayoutView="0" workbookViewId="0" topLeftCell="A4">
      <pane xSplit="4" ySplit="5" topLeftCell="E9" activePane="bottomRight" state="frozen"/>
      <selection pane="topLeft" activeCell="A4" sqref="A4"/>
      <selection pane="topRight" activeCell="E4" sqref="E4"/>
      <selection pane="bottomLeft" activeCell="A9" sqref="A9"/>
      <selection pane="bottomRight" activeCell="G55" sqref="G55"/>
    </sheetView>
  </sheetViews>
  <sheetFormatPr defaultColWidth="9.140625" defaultRowHeight="12.75"/>
  <cols>
    <col min="1" max="1" width="5.140625" style="616" bestFit="1" customWidth="1"/>
    <col min="2" max="2" width="34.00390625" style="617" bestFit="1" customWidth="1"/>
    <col min="3" max="3" width="11.7109375" style="618" bestFit="1" customWidth="1"/>
    <col min="4" max="4" width="13.140625" style="618" hidden="1" customWidth="1"/>
    <col min="5" max="5" width="6.8515625" style="616" hidden="1" customWidth="1"/>
    <col min="6" max="6" width="13.421875" style="112" bestFit="1" customWidth="1"/>
    <col min="7" max="10" width="12.421875" style="112" bestFit="1" customWidth="1"/>
    <col min="11" max="11" width="12.421875" style="112" customWidth="1"/>
    <col min="12" max="12" width="11.28125" style="112" customWidth="1"/>
    <col min="13" max="13" width="12.00390625" style="112" customWidth="1"/>
    <col min="14" max="14" width="13.57421875" style="112" customWidth="1"/>
    <col min="15" max="15" width="12.8515625" style="112" customWidth="1"/>
    <col min="16" max="16" width="13.00390625" style="112" customWidth="1"/>
    <col min="17" max="17" width="15.28125" style="112" customWidth="1"/>
    <col min="18" max="18" width="14.57421875" style="112" customWidth="1"/>
    <col min="19" max="19" width="10.140625" style="112" customWidth="1"/>
    <col min="20" max="16384" width="9.140625" style="112" customWidth="1"/>
  </cols>
  <sheetData>
    <row r="1" spans="1:12" ht="17.25" customHeight="1">
      <c r="A1" s="112"/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270" t="s">
        <v>0</v>
      </c>
    </row>
    <row r="2" spans="1:12" ht="18" customHeight="1">
      <c r="A2" s="112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270" t="s">
        <v>452</v>
      </c>
    </row>
    <row r="3" spans="1:17" ht="24.75" customHeight="1">
      <c r="A3" s="798" t="s">
        <v>1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</row>
    <row r="4" spans="1:17" ht="30" customHeight="1">
      <c r="A4" s="799" t="s">
        <v>419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</row>
    <row r="5" spans="1:11" ht="16.5">
      <c r="A5" s="516"/>
      <c r="B5" s="517"/>
      <c r="C5" s="518"/>
      <c r="D5" s="518"/>
      <c r="E5" s="516"/>
      <c r="F5" s="519"/>
      <c r="G5" s="519"/>
      <c r="H5" s="519"/>
      <c r="I5" s="519"/>
      <c r="J5" s="520"/>
      <c r="K5" s="520"/>
    </row>
    <row r="6" spans="1:17" s="521" customFormat="1" ht="72" customHeight="1">
      <c r="A6" s="75" t="s">
        <v>13</v>
      </c>
      <c r="B6" s="75" t="s">
        <v>14</v>
      </c>
      <c r="C6" s="75" t="s">
        <v>15</v>
      </c>
      <c r="D6" s="75" t="s">
        <v>16</v>
      </c>
      <c r="E6" s="75" t="s">
        <v>422</v>
      </c>
      <c r="F6" s="75" t="s">
        <v>605</v>
      </c>
      <c r="G6" s="75" t="s">
        <v>606</v>
      </c>
      <c r="H6" s="75" t="s">
        <v>607</v>
      </c>
      <c r="I6" s="75" t="s">
        <v>608</v>
      </c>
      <c r="J6" s="75" t="s">
        <v>609</v>
      </c>
      <c r="K6" s="75" t="s">
        <v>619</v>
      </c>
      <c r="L6" s="75" t="s">
        <v>611</v>
      </c>
      <c r="M6" s="75" t="s">
        <v>612</v>
      </c>
      <c r="N6" s="75" t="s">
        <v>613</v>
      </c>
      <c r="O6" s="75" t="s">
        <v>614</v>
      </c>
      <c r="P6" s="75" t="s">
        <v>615</v>
      </c>
      <c r="Q6" s="75" t="s">
        <v>620</v>
      </c>
    </row>
    <row r="7" spans="1:17" s="521" customFormat="1" ht="31.5">
      <c r="A7" s="522"/>
      <c r="B7" s="523" t="s">
        <v>130</v>
      </c>
      <c r="C7" s="524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6"/>
    </row>
    <row r="8" spans="1:17" s="521" customFormat="1" ht="15.75">
      <c r="A8" s="527" t="s">
        <v>8</v>
      </c>
      <c r="B8" s="528" t="s">
        <v>131</v>
      </c>
      <c r="C8" s="529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1"/>
    </row>
    <row r="9" spans="1:17" ht="15.75">
      <c r="A9" s="532">
        <v>1</v>
      </c>
      <c r="B9" s="533" t="s">
        <v>132</v>
      </c>
      <c r="C9" s="534" t="s">
        <v>27</v>
      </c>
      <c r="D9" s="535">
        <v>64777.9</v>
      </c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6"/>
    </row>
    <row r="10" spans="1:17" ht="15.75">
      <c r="A10" s="532">
        <v>2</v>
      </c>
      <c r="B10" s="533" t="s">
        <v>133</v>
      </c>
      <c r="C10" s="534" t="s">
        <v>134</v>
      </c>
      <c r="D10" s="537">
        <v>11</v>
      </c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6"/>
    </row>
    <row r="11" spans="1:17" ht="31.5">
      <c r="A11" s="532">
        <v>3</v>
      </c>
      <c r="B11" s="533" t="s">
        <v>135</v>
      </c>
      <c r="C11" s="534" t="s">
        <v>136</v>
      </c>
      <c r="D11" s="538">
        <v>66</v>
      </c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6"/>
    </row>
    <row r="12" spans="1:17" ht="31.5">
      <c r="A12" s="532">
        <v>4</v>
      </c>
      <c r="B12" s="533" t="s">
        <v>137</v>
      </c>
      <c r="C12" s="534" t="s">
        <v>138</v>
      </c>
      <c r="D12" s="539">
        <f>D13+D14</f>
        <v>23.505</v>
      </c>
      <c r="E12" s="539"/>
      <c r="F12" s="539"/>
      <c r="G12" s="539"/>
      <c r="H12" s="539"/>
      <c r="I12" s="540"/>
      <c r="J12" s="541"/>
      <c r="K12" s="539"/>
      <c r="L12" s="542"/>
      <c r="M12" s="541"/>
      <c r="N12" s="541"/>
      <c r="O12" s="541"/>
      <c r="P12" s="541"/>
      <c r="Q12" s="536"/>
    </row>
    <row r="13" spans="1:17" ht="31.5">
      <c r="A13" s="532"/>
      <c r="B13" s="533" t="s">
        <v>139</v>
      </c>
      <c r="C13" s="534" t="s">
        <v>138</v>
      </c>
      <c r="D13" s="543">
        <v>3.372</v>
      </c>
      <c r="E13" s="544"/>
      <c r="F13" s="544"/>
      <c r="G13" s="544"/>
      <c r="H13" s="545"/>
      <c r="I13" s="541"/>
      <c r="J13" s="546"/>
      <c r="K13" s="544"/>
      <c r="L13" s="542"/>
      <c r="M13" s="546"/>
      <c r="N13" s="546"/>
      <c r="O13" s="546"/>
      <c r="P13" s="546"/>
      <c r="Q13" s="536"/>
    </row>
    <row r="14" spans="1:17" ht="31.5">
      <c r="A14" s="532"/>
      <c r="B14" s="547" t="s">
        <v>140</v>
      </c>
      <c r="C14" s="534" t="s">
        <v>138</v>
      </c>
      <c r="D14" s="539">
        <v>20.133</v>
      </c>
      <c r="E14" s="544"/>
      <c r="F14" s="544"/>
      <c r="G14" s="544"/>
      <c r="H14" s="545"/>
      <c r="I14" s="541"/>
      <c r="J14" s="546"/>
      <c r="K14" s="544"/>
      <c r="L14" s="542"/>
      <c r="M14" s="546"/>
      <c r="N14" s="546"/>
      <c r="O14" s="546"/>
      <c r="P14" s="546"/>
      <c r="Q14" s="536"/>
    </row>
    <row r="15" spans="1:17" ht="31.5">
      <c r="A15" s="527"/>
      <c r="B15" s="533" t="s">
        <v>141</v>
      </c>
      <c r="C15" s="534" t="s">
        <v>138</v>
      </c>
      <c r="D15" s="548">
        <v>10.463</v>
      </c>
      <c r="E15" s="544"/>
      <c r="F15" s="541"/>
      <c r="G15" s="541"/>
      <c r="H15" s="541"/>
      <c r="I15" s="546"/>
      <c r="J15" s="546"/>
      <c r="K15" s="546"/>
      <c r="L15" s="546"/>
      <c r="M15" s="546"/>
      <c r="N15" s="546"/>
      <c r="O15" s="546"/>
      <c r="P15" s="541"/>
      <c r="Q15" s="536"/>
    </row>
    <row r="16" spans="1:17" ht="15.75">
      <c r="A16" s="532">
        <v>5</v>
      </c>
      <c r="B16" s="533" t="s">
        <v>142</v>
      </c>
      <c r="C16" s="534" t="s">
        <v>126</v>
      </c>
      <c r="D16" s="549">
        <v>5268</v>
      </c>
      <c r="E16" s="550"/>
      <c r="F16" s="551"/>
      <c r="G16" s="551"/>
      <c r="H16" s="551"/>
      <c r="I16" s="551"/>
      <c r="J16" s="551"/>
      <c r="K16" s="550"/>
      <c r="L16" s="551"/>
      <c r="M16" s="551"/>
      <c r="N16" s="551"/>
      <c r="O16" s="551"/>
      <c r="P16" s="551"/>
      <c r="Q16" s="536"/>
    </row>
    <row r="17" spans="1:17" ht="31.5">
      <c r="A17" s="527"/>
      <c r="B17" s="533" t="s">
        <v>143</v>
      </c>
      <c r="C17" s="534" t="s">
        <v>126</v>
      </c>
      <c r="D17" s="552">
        <v>2221</v>
      </c>
      <c r="E17" s="550"/>
      <c r="F17" s="552"/>
      <c r="G17" s="552"/>
      <c r="H17" s="553"/>
      <c r="I17" s="553"/>
      <c r="J17" s="553"/>
      <c r="K17" s="553"/>
      <c r="L17" s="553"/>
      <c r="M17" s="553"/>
      <c r="N17" s="553"/>
      <c r="O17" s="553"/>
      <c r="P17" s="553"/>
      <c r="Q17" s="536"/>
    </row>
    <row r="18" spans="1:17" ht="15.75">
      <c r="A18" s="527" t="s">
        <v>10</v>
      </c>
      <c r="B18" s="528" t="s">
        <v>129</v>
      </c>
      <c r="C18" s="529"/>
      <c r="D18" s="534"/>
      <c r="E18" s="554"/>
      <c r="F18" s="555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36"/>
    </row>
    <row r="19" spans="1:18" ht="31.5">
      <c r="A19" s="532">
        <v>1</v>
      </c>
      <c r="B19" s="533" t="s">
        <v>144</v>
      </c>
      <c r="C19" s="534" t="s">
        <v>145</v>
      </c>
      <c r="D19" s="557">
        <f>Sheet1!I45</f>
        <v>10885.420879812806</v>
      </c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8"/>
      <c r="R19" s="559"/>
    </row>
    <row r="20" spans="1:18" s="270" customFormat="1" ht="31.5">
      <c r="A20" s="527">
        <v>2</v>
      </c>
      <c r="B20" s="528" t="s">
        <v>146</v>
      </c>
      <c r="C20" s="530" t="s">
        <v>19</v>
      </c>
      <c r="D20" s="560">
        <f>D21+D24+D32</f>
        <v>569.458</v>
      </c>
      <c r="E20" s="560"/>
      <c r="F20" s="560"/>
      <c r="G20" s="560"/>
      <c r="H20" s="560"/>
      <c r="I20" s="560"/>
      <c r="J20" s="560"/>
      <c r="K20" s="561"/>
      <c r="L20" s="561"/>
      <c r="M20" s="561"/>
      <c r="N20" s="561"/>
      <c r="O20" s="561"/>
      <c r="P20" s="561"/>
      <c r="Q20" s="562"/>
      <c r="R20" s="559"/>
    </row>
    <row r="21" spans="1:18" s="270" customFormat="1" ht="15.75">
      <c r="A21" s="527" t="s">
        <v>147</v>
      </c>
      <c r="B21" s="528" t="s">
        <v>148</v>
      </c>
      <c r="C21" s="530" t="s">
        <v>19</v>
      </c>
      <c r="D21" s="560">
        <f>D22+D23</f>
        <v>228.29399999999998</v>
      </c>
      <c r="E21" s="560"/>
      <c r="F21" s="560"/>
      <c r="G21" s="560"/>
      <c r="H21" s="560"/>
      <c r="I21" s="560"/>
      <c r="J21" s="560"/>
      <c r="K21" s="561"/>
      <c r="L21" s="561"/>
      <c r="M21" s="561"/>
      <c r="N21" s="561"/>
      <c r="O21" s="561"/>
      <c r="P21" s="561"/>
      <c r="Q21" s="562"/>
      <c r="R21" s="559"/>
    </row>
    <row r="22" spans="1:18" s="282" customFormat="1" ht="15.75">
      <c r="A22" s="563"/>
      <c r="B22" s="564" t="s">
        <v>149</v>
      </c>
      <c r="C22" s="565" t="s">
        <v>19</v>
      </c>
      <c r="D22" s="566">
        <v>58.294</v>
      </c>
      <c r="E22" s="567"/>
      <c r="F22" s="566"/>
      <c r="G22" s="566"/>
      <c r="H22" s="566"/>
      <c r="I22" s="568"/>
      <c r="J22" s="568"/>
      <c r="K22" s="569"/>
      <c r="L22" s="570"/>
      <c r="M22" s="570"/>
      <c r="N22" s="570"/>
      <c r="O22" s="570"/>
      <c r="P22" s="570"/>
      <c r="Q22" s="571"/>
      <c r="R22" s="572"/>
    </row>
    <row r="23" spans="1:18" s="282" customFormat="1" ht="15.75">
      <c r="A23" s="563"/>
      <c r="B23" s="564" t="s">
        <v>150</v>
      </c>
      <c r="C23" s="565" t="s">
        <v>19</v>
      </c>
      <c r="D23" s="566">
        <v>170</v>
      </c>
      <c r="E23" s="567"/>
      <c r="F23" s="566"/>
      <c r="G23" s="566"/>
      <c r="H23" s="566"/>
      <c r="I23" s="568"/>
      <c r="J23" s="568"/>
      <c r="K23" s="569"/>
      <c r="L23" s="570"/>
      <c r="M23" s="570"/>
      <c r="N23" s="570"/>
      <c r="O23" s="570"/>
      <c r="P23" s="570"/>
      <c r="Q23" s="571"/>
      <c r="R23" s="572"/>
    </row>
    <row r="24" spans="1:18" s="270" customFormat="1" ht="15.75">
      <c r="A24" s="527" t="s">
        <v>151</v>
      </c>
      <c r="B24" s="528" t="s">
        <v>152</v>
      </c>
      <c r="C24" s="530" t="s">
        <v>19</v>
      </c>
      <c r="D24" s="573">
        <f>D25+D29+D30</f>
        <v>235.73900000000003</v>
      </c>
      <c r="E24" s="573"/>
      <c r="F24" s="574"/>
      <c r="G24" s="574"/>
      <c r="H24" s="574"/>
      <c r="I24" s="574"/>
      <c r="J24" s="574"/>
      <c r="K24" s="561"/>
      <c r="L24" s="574"/>
      <c r="M24" s="574"/>
      <c r="N24" s="574"/>
      <c r="O24" s="574"/>
      <c r="P24" s="574"/>
      <c r="Q24" s="562"/>
      <c r="R24" s="559"/>
    </row>
    <row r="25" spans="1:18" ht="15.75">
      <c r="A25" s="532"/>
      <c r="B25" s="547" t="s">
        <v>20</v>
      </c>
      <c r="C25" s="534" t="s">
        <v>19</v>
      </c>
      <c r="D25" s="575">
        <v>165.342</v>
      </c>
      <c r="E25" s="576"/>
      <c r="F25" s="577"/>
      <c r="G25" s="577"/>
      <c r="H25" s="577"/>
      <c r="I25" s="578"/>
      <c r="J25" s="578"/>
      <c r="K25" s="577"/>
      <c r="L25" s="578"/>
      <c r="M25" s="578"/>
      <c r="N25" s="578"/>
      <c r="O25" s="578"/>
      <c r="P25" s="578"/>
      <c r="Q25" s="579"/>
      <c r="R25" s="580"/>
    </row>
    <row r="26" spans="1:18" s="282" customFormat="1" ht="15.75">
      <c r="A26" s="563"/>
      <c r="B26" s="581" t="s">
        <v>21</v>
      </c>
      <c r="C26" s="565" t="s">
        <v>19</v>
      </c>
      <c r="D26" s="582">
        <f>Sheet1!I28*0.001</f>
        <v>123.468</v>
      </c>
      <c r="E26" s="567"/>
      <c r="F26" s="570"/>
      <c r="G26" s="570"/>
      <c r="H26" s="570"/>
      <c r="I26" s="570"/>
      <c r="J26" s="570"/>
      <c r="K26" s="569"/>
      <c r="L26" s="570"/>
      <c r="M26" s="570"/>
      <c r="N26" s="570"/>
      <c r="O26" s="570"/>
      <c r="P26" s="570"/>
      <c r="Q26" s="571"/>
      <c r="R26" s="572"/>
    </row>
    <row r="27" spans="1:18" s="282" customFormat="1" ht="15.75">
      <c r="A27" s="563"/>
      <c r="B27" s="581" t="s">
        <v>22</v>
      </c>
      <c r="C27" s="565" t="s">
        <v>19</v>
      </c>
      <c r="D27" s="582"/>
      <c r="E27" s="567"/>
      <c r="F27" s="570"/>
      <c r="G27" s="570"/>
      <c r="H27" s="570"/>
      <c r="I27" s="570"/>
      <c r="J27" s="570"/>
      <c r="K27" s="569"/>
      <c r="L27" s="570"/>
      <c r="M27" s="570"/>
      <c r="N27" s="570"/>
      <c r="O27" s="570"/>
      <c r="P27" s="570"/>
      <c r="Q27" s="571"/>
      <c r="R27" s="572"/>
    </row>
    <row r="28" spans="1:18" ht="31.5" hidden="1">
      <c r="A28" s="532"/>
      <c r="B28" s="583" t="s">
        <v>598</v>
      </c>
      <c r="C28" s="534"/>
      <c r="D28" s="584"/>
      <c r="E28" s="576"/>
      <c r="F28" s="578"/>
      <c r="G28" s="578"/>
      <c r="H28" s="578"/>
      <c r="I28" s="578"/>
      <c r="J28" s="578"/>
      <c r="K28" s="577"/>
      <c r="L28" s="578"/>
      <c r="M28" s="578"/>
      <c r="N28" s="578"/>
      <c r="O28" s="578"/>
      <c r="P28" s="578"/>
      <c r="Q28" s="579"/>
      <c r="R28" s="580"/>
    </row>
    <row r="29" spans="1:18" ht="15.75">
      <c r="A29" s="532"/>
      <c r="B29" s="547" t="s">
        <v>23</v>
      </c>
      <c r="C29" s="534" t="s">
        <v>19</v>
      </c>
      <c r="D29" s="585">
        <v>65.7</v>
      </c>
      <c r="E29" s="586"/>
      <c r="F29" s="577"/>
      <c r="G29" s="577"/>
      <c r="H29" s="577"/>
      <c r="I29" s="578"/>
      <c r="J29" s="578"/>
      <c r="K29" s="577"/>
      <c r="L29" s="578"/>
      <c r="M29" s="578"/>
      <c r="N29" s="578"/>
      <c r="O29" s="578"/>
      <c r="P29" s="578"/>
      <c r="Q29" s="579"/>
      <c r="R29" s="580"/>
    </row>
    <row r="30" spans="1:18" ht="20.25" customHeight="1">
      <c r="A30" s="532"/>
      <c r="B30" s="547" t="s">
        <v>24</v>
      </c>
      <c r="C30" s="534" t="s">
        <v>19</v>
      </c>
      <c r="D30" s="585">
        <v>4.697</v>
      </c>
      <c r="E30" s="586"/>
      <c r="F30" s="577"/>
      <c r="G30" s="577"/>
      <c r="H30" s="577"/>
      <c r="I30" s="578"/>
      <c r="J30" s="578"/>
      <c r="K30" s="577"/>
      <c r="L30" s="578"/>
      <c r="M30" s="578"/>
      <c r="N30" s="578"/>
      <c r="O30" s="578"/>
      <c r="P30" s="578"/>
      <c r="Q30" s="579"/>
      <c r="R30" s="580"/>
    </row>
    <row r="31" spans="1:18" ht="31.5">
      <c r="A31" s="532"/>
      <c r="B31" s="547" t="s">
        <v>601</v>
      </c>
      <c r="C31" s="534" t="s">
        <v>19</v>
      </c>
      <c r="D31" s="584"/>
      <c r="E31" s="576"/>
      <c r="F31" s="578"/>
      <c r="G31" s="578"/>
      <c r="H31" s="578"/>
      <c r="I31" s="578"/>
      <c r="J31" s="578"/>
      <c r="K31" s="577"/>
      <c r="L31" s="578"/>
      <c r="M31" s="578"/>
      <c r="N31" s="578"/>
      <c r="O31" s="578"/>
      <c r="P31" s="578"/>
      <c r="Q31" s="579"/>
      <c r="R31" s="580"/>
    </row>
    <row r="32" spans="1:18" s="270" customFormat="1" ht="15.75">
      <c r="A32" s="527" t="s">
        <v>153</v>
      </c>
      <c r="B32" s="528" t="s">
        <v>154</v>
      </c>
      <c r="C32" s="530" t="s">
        <v>19</v>
      </c>
      <c r="D32" s="587">
        <v>105.425</v>
      </c>
      <c r="E32" s="573"/>
      <c r="F32" s="587"/>
      <c r="G32" s="587"/>
      <c r="H32" s="588"/>
      <c r="I32" s="589"/>
      <c r="J32" s="589"/>
      <c r="K32" s="590"/>
      <c r="L32" s="574"/>
      <c r="M32" s="574"/>
      <c r="N32" s="574"/>
      <c r="O32" s="574"/>
      <c r="P32" s="574"/>
      <c r="Q32" s="562"/>
      <c r="R32" s="559"/>
    </row>
    <row r="33" spans="1:18" s="270" customFormat="1" ht="31.5">
      <c r="A33" s="527">
        <v>3</v>
      </c>
      <c r="B33" s="528" t="s">
        <v>421</v>
      </c>
      <c r="C33" s="530" t="s">
        <v>18</v>
      </c>
      <c r="D33" s="590"/>
      <c r="E33" s="591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62"/>
      <c r="R33" s="559"/>
    </row>
    <row r="34" spans="1:18" s="270" customFormat="1" ht="31.5">
      <c r="A34" s="527">
        <v>4</v>
      </c>
      <c r="B34" s="528" t="s">
        <v>155</v>
      </c>
      <c r="C34" s="530" t="s">
        <v>19</v>
      </c>
      <c r="D34" s="560">
        <f>D35+D38+D45</f>
        <v>569.458</v>
      </c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93"/>
      <c r="R34" s="559"/>
    </row>
    <row r="35" spans="1:18" s="270" customFormat="1" ht="15.75">
      <c r="A35" s="527" t="s">
        <v>147</v>
      </c>
      <c r="B35" s="528" t="s">
        <v>148</v>
      </c>
      <c r="C35" s="530" t="s">
        <v>19</v>
      </c>
      <c r="D35" s="560">
        <f>SUM(D36:D37)</f>
        <v>228.29399999999998</v>
      </c>
      <c r="E35" s="560"/>
      <c r="F35" s="560"/>
      <c r="G35" s="560"/>
      <c r="H35" s="560"/>
      <c r="I35" s="560"/>
      <c r="J35" s="560"/>
      <c r="K35" s="560"/>
      <c r="L35" s="561"/>
      <c r="M35" s="561"/>
      <c r="N35" s="561"/>
      <c r="O35" s="561"/>
      <c r="P35" s="561"/>
      <c r="Q35" s="593"/>
      <c r="R35" s="559"/>
    </row>
    <row r="36" spans="1:18" ht="17.25" customHeight="1">
      <c r="A36" s="532"/>
      <c r="B36" s="547" t="s">
        <v>505</v>
      </c>
      <c r="C36" s="534" t="s">
        <v>19</v>
      </c>
      <c r="D36" s="594">
        <v>58.294</v>
      </c>
      <c r="E36" s="576"/>
      <c r="F36" s="594"/>
      <c r="G36" s="594"/>
      <c r="H36" s="594"/>
      <c r="I36" s="540"/>
      <c r="J36" s="595"/>
      <c r="K36" s="584"/>
      <c r="L36" s="578"/>
      <c r="M36" s="578"/>
      <c r="N36" s="578"/>
      <c r="O36" s="578"/>
      <c r="P36" s="578"/>
      <c r="Q36" s="596"/>
      <c r="R36" s="580"/>
    </row>
    <row r="37" spans="1:18" ht="19.5" customHeight="1">
      <c r="A37" s="532"/>
      <c r="B37" s="547" t="s">
        <v>506</v>
      </c>
      <c r="C37" s="534" t="s">
        <v>19</v>
      </c>
      <c r="D37" s="575">
        <v>170</v>
      </c>
      <c r="E37" s="576"/>
      <c r="F37" s="575"/>
      <c r="G37" s="575"/>
      <c r="H37" s="575"/>
      <c r="I37" s="540"/>
      <c r="J37" s="595"/>
      <c r="K37" s="584"/>
      <c r="L37" s="578"/>
      <c r="M37" s="578"/>
      <c r="N37" s="578"/>
      <c r="O37" s="578"/>
      <c r="P37" s="578"/>
      <c r="Q37" s="596"/>
      <c r="R37" s="580"/>
    </row>
    <row r="38" spans="1:18" s="270" customFormat="1" ht="15.75">
      <c r="A38" s="527" t="s">
        <v>151</v>
      </c>
      <c r="B38" s="528" t="s">
        <v>152</v>
      </c>
      <c r="C38" s="530" t="s">
        <v>19</v>
      </c>
      <c r="D38" s="560">
        <f>D39+D42+D43</f>
        <v>235.73900000000003</v>
      </c>
      <c r="E38" s="560"/>
      <c r="F38" s="560"/>
      <c r="G38" s="560"/>
      <c r="H38" s="560"/>
      <c r="I38" s="560"/>
      <c r="J38" s="560"/>
      <c r="K38" s="560"/>
      <c r="L38" s="574"/>
      <c r="M38" s="574"/>
      <c r="N38" s="574"/>
      <c r="O38" s="574"/>
      <c r="P38" s="574"/>
      <c r="Q38" s="593"/>
      <c r="R38" s="559"/>
    </row>
    <row r="39" spans="1:18" ht="15.75">
      <c r="A39" s="532"/>
      <c r="B39" s="547" t="s">
        <v>20</v>
      </c>
      <c r="C39" s="534" t="s">
        <v>19</v>
      </c>
      <c r="D39" s="594">
        <f>D40+D41</f>
        <v>165.342</v>
      </c>
      <c r="E39" s="594"/>
      <c r="F39" s="594"/>
      <c r="G39" s="594"/>
      <c r="H39" s="594"/>
      <c r="I39" s="594"/>
      <c r="J39" s="594"/>
      <c r="K39" s="584"/>
      <c r="L39" s="578"/>
      <c r="M39" s="578"/>
      <c r="N39" s="578"/>
      <c r="O39" s="578"/>
      <c r="P39" s="578"/>
      <c r="Q39" s="596"/>
      <c r="R39" s="580"/>
    </row>
    <row r="40" spans="1:18" ht="15.75">
      <c r="A40" s="532"/>
      <c r="B40" s="583" t="s">
        <v>21</v>
      </c>
      <c r="C40" s="534" t="s">
        <v>19</v>
      </c>
      <c r="D40" s="541">
        <v>123.468</v>
      </c>
      <c r="E40" s="576"/>
      <c r="F40" s="541"/>
      <c r="G40" s="541"/>
      <c r="H40" s="541"/>
      <c r="I40" s="541"/>
      <c r="J40" s="541"/>
      <c r="K40" s="584"/>
      <c r="L40" s="578"/>
      <c r="M40" s="578"/>
      <c r="N40" s="578"/>
      <c r="O40" s="578"/>
      <c r="P40" s="578"/>
      <c r="Q40" s="596"/>
      <c r="R40" s="580"/>
    </row>
    <row r="41" spans="1:18" ht="15.75">
      <c r="A41" s="532"/>
      <c r="B41" s="583" t="s">
        <v>22</v>
      </c>
      <c r="C41" s="534" t="s">
        <v>19</v>
      </c>
      <c r="D41" s="541">
        <v>41.874</v>
      </c>
      <c r="E41" s="576"/>
      <c r="F41" s="541"/>
      <c r="G41" s="541"/>
      <c r="H41" s="541"/>
      <c r="I41" s="541"/>
      <c r="J41" s="541"/>
      <c r="K41" s="584"/>
      <c r="L41" s="578"/>
      <c r="M41" s="578"/>
      <c r="N41" s="578"/>
      <c r="O41" s="578"/>
      <c r="P41" s="578"/>
      <c r="Q41" s="596"/>
      <c r="R41" s="580"/>
    </row>
    <row r="42" spans="1:18" ht="15.75">
      <c r="A42" s="532"/>
      <c r="B42" s="547" t="s">
        <v>23</v>
      </c>
      <c r="C42" s="534" t="s">
        <v>19</v>
      </c>
      <c r="D42" s="594">
        <v>65.7</v>
      </c>
      <c r="E42" s="576"/>
      <c r="F42" s="594"/>
      <c r="G42" s="594"/>
      <c r="H42" s="594"/>
      <c r="I42" s="594"/>
      <c r="J42" s="575"/>
      <c r="K42" s="584"/>
      <c r="L42" s="577"/>
      <c r="M42" s="577"/>
      <c r="N42" s="577"/>
      <c r="O42" s="577"/>
      <c r="P42" s="577"/>
      <c r="Q42" s="596"/>
      <c r="R42" s="580"/>
    </row>
    <row r="43" spans="1:18" ht="15.75">
      <c r="A43" s="532"/>
      <c r="B43" s="547" t="s">
        <v>24</v>
      </c>
      <c r="C43" s="534" t="s">
        <v>19</v>
      </c>
      <c r="D43" s="594">
        <v>4.697</v>
      </c>
      <c r="E43" s="576"/>
      <c r="F43" s="594"/>
      <c r="G43" s="594"/>
      <c r="H43" s="594"/>
      <c r="I43" s="594"/>
      <c r="J43" s="575"/>
      <c r="K43" s="584"/>
      <c r="L43" s="577"/>
      <c r="M43" s="577"/>
      <c r="N43" s="577"/>
      <c r="O43" s="577"/>
      <c r="P43" s="577"/>
      <c r="Q43" s="596"/>
      <c r="R43" s="580"/>
    </row>
    <row r="44" spans="1:18" ht="31.5">
      <c r="A44" s="532"/>
      <c r="B44" s="547" t="s">
        <v>599</v>
      </c>
      <c r="C44" s="534" t="s">
        <v>19</v>
      </c>
      <c r="D44" s="584">
        <f>Sheet1!I30*0.001</f>
        <v>6.884</v>
      </c>
      <c r="E44" s="576"/>
      <c r="F44" s="576"/>
      <c r="G44" s="576"/>
      <c r="H44" s="576"/>
      <c r="I44" s="576"/>
      <c r="J44" s="576"/>
      <c r="K44" s="584"/>
      <c r="L44" s="576"/>
      <c r="M44" s="576"/>
      <c r="N44" s="576"/>
      <c r="O44" s="576"/>
      <c r="P44" s="576"/>
      <c r="Q44" s="596"/>
      <c r="R44" s="580"/>
    </row>
    <row r="45" spans="1:18" s="270" customFormat="1" ht="18.75" customHeight="1">
      <c r="A45" s="527" t="s">
        <v>153</v>
      </c>
      <c r="B45" s="528" t="s">
        <v>154</v>
      </c>
      <c r="C45" s="530" t="s">
        <v>19</v>
      </c>
      <c r="D45" s="587">
        <v>105.425</v>
      </c>
      <c r="E45" s="573"/>
      <c r="F45" s="587"/>
      <c r="G45" s="587"/>
      <c r="H45" s="587"/>
      <c r="I45" s="589"/>
      <c r="J45" s="589"/>
      <c r="K45" s="560"/>
      <c r="L45" s="574"/>
      <c r="M45" s="574"/>
      <c r="N45" s="574"/>
      <c r="O45" s="574"/>
      <c r="P45" s="574"/>
      <c r="Q45" s="593"/>
      <c r="R45" s="559"/>
    </row>
    <row r="46" spans="1:18" ht="15.75">
      <c r="A46" s="527" t="s">
        <v>156</v>
      </c>
      <c r="B46" s="528" t="s">
        <v>157</v>
      </c>
      <c r="C46" s="534"/>
      <c r="D46" s="557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97"/>
      <c r="R46" s="580"/>
    </row>
    <row r="47" spans="1:18" ht="15.75">
      <c r="A47" s="532">
        <v>1</v>
      </c>
      <c r="B47" s="533" t="s">
        <v>158</v>
      </c>
      <c r="C47" s="534" t="s">
        <v>159</v>
      </c>
      <c r="D47" s="598">
        <v>12.2</v>
      </c>
      <c r="E47" s="598">
        <v>13.7</v>
      </c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58"/>
      <c r="R47" s="580"/>
    </row>
    <row r="48" spans="1:18" ht="15.75">
      <c r="A48" s="532">
        <v>2</v>
      </c>
      <c r="B48" s="533" t="s">
        <v>160</v>
      </c>
      <c r="C48" s="534" t="s">
        <v>159</v>
      </c>
      <c r="D48" s="599"/>
      <c r="E48" s="599"/>
      <c r="F48" s="600"/>
      <c r="G48" s="600"/>
      <c r="H48" s="600"/>
      <c r="I48" s="600"/>
      <c r="J48" s="600"/>
      <c r="K48" s="600"/>
      <c r="L48" s="600"/>
      <c r="M48" s="600"/>
      <c r="N48" s="600"/>
      <c r="O48" s="600"/>
      <c r="P48" s="600"/>
      <c r="Q48" s="601"/>
      <c r="R48" s="580"/>
    </row>
    <row r="49" spans="1:18" ht="15.75">
      <c r="A49" s="532">
        <v>3</v>
      </c>
      <c r="B49" s="533" t="s">
        <v>161</v>
      </c>
      <c r="C49" s="534" t="s">
        <v>18</v>
      </c>
      <c r="D49" s="602">
        <v>14.15</v>
      </c>
      <c r="E49" s="603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558"/>
      <c r="R49" s="580"/>
    </row>
    <row r="50" spans="1:18" ht="15.75">
      <c r="A50" s="532">
        <v>4</v>
      </c>
      <c r="B50" s="533" t="s">
        <v>162</v>
      </c>
      <c r="C50" s="534" t="s">
        <v>18</v>
      </c>
      <c r="D50" s="604">
        <v>9</v>
      </c>
      <c r="E50" s="605"/>
      <c r="F50" s="604"/>
      <c r="G50" s="604"/>
      <c r="H50" s="605"/>
      <c r="I50" s="605"/>
      <c r="J50" s="605"/>
      <c r="K50" s="605"/>
      <c r="L50" s="605"/>
      <c r="M50" s="605"/>
      <c r="N50" s="605"/>
      <c r="O50" s="605"/>
      <c r="P50" s="605"/>
      <c r="Q50" s="558"/>
      <c r="R50" s="580"/>
    </row>
    <row r="51" spans="1:18" ht="15.75">
      <c r="A51" s="527" t="s">
        <v>163</v>
      </c>
      <c r="B51" s="528" t="s">
        <v>164</v>
      </c>
      <c r="C51" s="534"/>
      <c r="D51" s="537"/>
      <c r="E51" s="606"/>
      <c r="F51" s="606"/>
      <c r="G51" s="606"/>
      <c r="H51" s="606"/>
      <c r="I51" s="606"/>
      <c r="J51" s="606"/>
      <c r="K51" s="606"/>
      <c r="L51" s="606"/>
      <c r="M51" s="606"/>
      <c r="N51" s="606"/>
      <c r="O51" s="606"/>
      <c r="P51" s="606"/>
      <c r="Q51" s="558"/>
      <c r="R51" s="580"/>
    </row>
    <row r="52" spans="1:18" ht="15.75">
      <c r="A52" s="532">
        <v>1</v>
      </c>
      <c r="B52" s="533" t="s">
        <v>92</v>
      </c>
      <c r="C52" s="534" t="s">
        <v>18</v>
      </c>
      <c r="D52" s="607">
        <v>74.2</v>
      </c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558"/>
      <c r="R52" s="580"/>
    </row>
    <row r="53" spans="1:18" ht="31.5">
      <c r="A53" s="532">
        <v>2</v>
      </c>
      <c r="B53" s="533" t="s">
        <v>122</v>
      </c>
      <c r="C53" s="534" t="s">
        <v>18</v>
      </c>
      <c r="D53" s="537">
        <v>9.8</v>
      </c>
      <c r="E53" s="606"/>
      <c r="F53" s="606"/>
      <c r="G53" s="606"/>
      <c r="H53" s="606"/>
      <c r="I53" s="608"/>
      <c r="J53" s="608"/>
      <c r="K53" s="608"/>
      <c r="L53" s="608"/>
      <c r="M53" s="608"/>
      <c r="N53" s="608"/>
      <c r="O53" s="608"/>
      <c r="P53" s="608"/>
      <c r="Q53" s="558"/>
      <c r="R53" s="580"/>
    </row>
    <row r="54" spans="1:18" ht="15.75">
      <c r="A54" s="532"/>
      <c r="B54" s="533" t="s">
        <v>165</v>
      </c>
      <c r="C54" s="534" t="s">
        <v>123</v>
      </c>
      <c r="D54" s="537">
        <v>68</v>
      </c>
      <c r="E54" s="606"/>
      <c r="F54" s="606"/>
      <c r="G54" s="606"/>
      <c r="H54" s="606"/>
      <c r="I54" s="606"/>
      <c r="J54" s="606"/>
      <c r="K54" s="606"/>
      <c r="L54" s="606"/>
      <c r="M54" s="606"/>
      <c r="N54" s="606"/>
      <c r="O54" s="606"/>
      <c r="P54" s="606"/>
      <c r="Q54" s="558"/>
      <c r="R54" s="580"/>
    </row>
    <row r="55" spans="1:18" ht="15.75">
      <c r="A55" s="532"/>
      <c r="B55" s="609" t="s">
        <v>166</v>
      </c>
      <c r="C55" s="534" t="s">
        <v>18</v>
      </c>
      <c r="D55" s="537">
        <v>0</v>
      </c>
      <c r="E55" s="606"/>
      <c r="F55" s="606"/>
      <c r="G55" s="606"/>
      <c r="H55" s="606"/>
      <c r="I55" s="606"/>
      <c r="J55" s="606"/>
      <c r="K55" s="606"/>
      <c r="L55" s="606"/>
      <c r="M55" s="606"/>
      <c r="N55" s="606"/>
      <c r="O55" s="606"/>
      <c r="P55" s="606"/>
      <c r="Q55" s="558"/>
      <c r="R55" s="580"/>
    </row>
    <row r="56" spans="1:18" ht="31.5">
      <c r="A56" s="532">
        <v>3</v>
      </c>
      <c r="B56" s="533" t="s">
        <v>124</v>
      </c>
      <c r="C56" s="534" t="s">
        <v>18</v>
      </c>
      <c r="D56" s="537">
        <v>100</v>
      </c>
      <c r="E56" s="606"/>
      <c r="F56" s="606"/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558"/>
      <c r="R56" s="580"/>
    </row>
    <row r="57" spans="1:18" ht="15.75">
      <c r="A57" s="610"/>
      <c r="B57" s="611"/>
      <c r="C57" s="612"/>
      <c r="D57" s="613"/>
      <c r="E57" s="614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5"/>
      <c r="R57" s="580"/>
    </row>
    <row r="59" ht="15.75">
      <c r="H59" s="619"/>
    </row>
    <row r="60" spans="4:16" ht="15.75">
      <c r="D60" s="620"/>
      <c r="G60" s="619"/>
      <c r="H60" s="619"/>
      <c r="I60" s="619"/>
      <c r="J60" s="619"/>
      <c r="K60" s="270"/>
      <c r="L60" s="270"/>
      <c r="M60" s="270"/>
      <c r="N60" s="270"/>
      <c r="O60" s="270"/>
      <c r="P60" s="270"/>
    </row>
    <row r="61" spans="4:8" ht="15.75">
      <c r="D61" s="621"/>
      <c r="G61" s="622"/>
      <c r="H61" s="622"/>
    </row>
    <row r="62" spans="4:8" ht="15.75">
      <c r="D62" s="620"/>
      <c r="G62" s="623"/>
      <c r="H62" s="623"/>
    </row>
    <row r="63" spans="4:8" ht="15.75">
      <c r="D63" s="621"/>
      <c r="H63" s="623"/>
    </row>
    <row r="64" ht="15.75">
      <c r="D64" s="620"/>
    </row>
    <row r="65" ht="15.75">
      <c r="D65" s="621"/>
    </row>
    <row r="66" ht="15.75">
      <c r="D66" s="620"/>
    </row>
    <row r="67" ht="15.75">
      <c r="D67" s="621"/>
    </row>
  </sheetData>
  <sheetProtection/>
  <mergeCells count="3">
    <mergeCell ref="B1:K1"/>
    <mergeCell ref="A3:Q3"/>
    <mergeCell ref="A4:Q4"/>
  </mergeCells>
  <printOptions horizontalCentered="1"/>
  <pageMargins left="0.05" right="0.05" top="0.498031496" bottom="0.655511811" header="0.511811023622047" footer="0.47244094488189"/>
  <pageSetup fitToHeight="0" fitToWidth="1" horizontalDpi="600" verticalDpi="600" orientation="landscape" paperSize="9" scale="72" r:id="rId3"/>
  <headerFooter alignWithMargins="0">
    <oddFooter>&amp;R&amp;"Times New Roman,Regular"&amp;12&amp;P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250"/>
  <sheetViews>
    <sheetView zoomScalePageLayoutView="0" workbookViewId="0" topLeftCell="A1">
      <selection activeCell="C10" sqref="C10:Q17"/>
    </sheetView>
  </sheetViews>
  <sheetFormatPr defaultColWidth="9.140625" defaultRowHeight="12.75"/>
  <cols>
    <col min="1" max="1" width="5.00390625" style="1" customWidth="1"/>
    <col min="2" max="2" width="36.28125" style="2" customWidth="1"/>
    <col min="3" max="3" width="12.140625" style="2" customWidth="1"/>
    <col min="4" max="4" width="9.140625" style="3" customWidth="1"/>
    <col min="5" max="5" width="10.28125" style="3" customWidth="1"/>
    <col min="6" max="10" width="9.140625" style="3" customWidth="1"/>
    <col min="11" max="11" width="12.140625" style="3" customWidth="1"/>
    <col min="12" max="13" width="9.421875" style="4" customWidth="1"/>
    <col min="14" max="17" width="9.421875" style="3" customWidth="1"/>
    <col min="18" max="16384" width="9.140625" style="3" customWidth="1"/>
  </cols>
  <sheetData>
    <row r="1" ht="15.75">
      <c r="M1" s="5" t="s">
        <v>0</v>
      </c>
    </row>
    <row r="2" ht="15.75">
      <c r="M2" s="5" t="s">
        <v>452</v>
      </c>
    </row>
    <row r="3" spans="1:17" ht="23.25" customHeight="1">
      <c r="A3" s="811" t="s">
        <v>434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</row>
    <row r="4" spans="1:17" ht="27.75" customHeight="1">
      <c r="A4" s="811" t="s">
        <v>448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</row>
    <row r="5" spans="1:17" ht="24" customHeight="1">
      <c r="A5" s="6"/>
      <c r="C5" s="7"/>
      <c r="D5" s="8"/>
      <c r="E5" s="8"/>
      <c r="L5" s="9"/>
      <c r="M5" s="9"/>
      <c r="N5" s="8"/>
      <c r="O5" s="8"/>
      <c r="P5" s="10" t="s">
        <v>2</v>
      </c>
      <c r="Q5" s="10"/>
    </row>
    <row r="6" spans="1:17" s="11" customFormat="1" ht="36.75" customHeight="1">
      <c r="A6" s="58" t="s">
        <v>3</v>
      </c>
      <c r="B6" s="58" t="s">
        <v>4</v>
      </c>
      <c r="C6" s="812" t="s">
        <v>437</v>
      </c>
      <c r="D6" s="812"/>
      <c r="E6" s="805" t="s">
        <v>617</v>
      </c>
      <c r="F6" s="805" t="s">
        <v>605</v>
      </c>
      <c r="G6" s="805" t="s">
        <v>606</v>
      </c>
      <c r="H6" s="805" t="s">
        <v>607</v>
      </c>
      <c r="I6" s="805" t="s">
        <v>618</v>
      </c>
      <c r="J6" s="805" t="s">
        <v>609</v>
      </c>
      <c r="K6" s="809" t="s">
        <v>450</v>
      </c>
      <c r="L6" s="810"/>
      <c r="M6" s="807" t="s">
        <v>611</v>
      </c>
      <c r="N6" s="807" t="s">
        <v>612</v>
      </c>
      <c r="O6" s="807" t="s">
        <v>613</v>
      </c>
      <c r="P6" s="807" t="s">
        <v>614</v>
      </c>
      <c r="Q6" s="807" t="s">
        <v>615</v>
      </c>
    </row>
    <row r="7" spans="1:20" ht="31.5">
      <c r="A7" s="217"/>
      <c r="B7" s="217"/>
      <c r="C7" s="58" t="s">
        <v>5</v>
      </c>
      <c r="D7" s="57" t="s">
        <v>6</v>
      </c>
      <c r="E7" s="806"/>
      <c r="F7" s="806"/>
      <c r="G7" s="806"/>
      <c r="H7" s="806"/>
      <c r="I7" s="806"/>
      <c r="J7" s="806"/>
      <c r="K7" s="217" t="s">
        <v>5</v>
      </c>
      <c r="L7" s="58" t="s">
        <v>6</v>
      </c>
      <c r="M7" s="808"/>
      <c r="N7" s="808"/>
      <c r="O7" s="808"/>
      <c r="P7" s="808"/>
      <c r="Q7" s="808"/>
      <c r="R7" s="12"/>
      <c r="T7" s="13"/>
    </row>
    <row r="8" spans="1:20" s="219" customFormat="1" ht="36.75" customHeight="1">
      <c r="A8" s="224"/>
      <c r="B8" s="60" t="s">
        <v>7</v>
      </c>
      <c r="C8" s="225"/>
      <c r="D8" s="226"/>
      <c r="E8" s="226"/>
      <c r="F8" s="227"/>
      <c r="G8" s="226"/>
      <c r="H8" s="228"/>
      <c r="I8" s="227"/>
      <c r="J8" s="226"/>
      <c r="K8" s="226"/>
      <c r="L8" s="229"/>
      <c r="M8" s="230"/>
      <c r="N8" s="231"/>
      <c r="O8" s="232"/>
      <c r="P8" s="232"/>
      <c r="Q8" s="232"/>
      <c r="R8" s="218"/>
      <c r="T8" s="220"/>
    </row>
    <row r="9" spans="1:20" s="222" customFormat="1" ht="63">
      <c r="A9" s="233" t="s">
        <v>8</v>
      </c>
      <c r="B9" s="234" t="s">
        <v>11</v>
      </c>
      <c r="C9" s="235"/>
      <c r="D9" s="236"/>
      <c r="E9" s="236"/>
      <c r="F9" s="237"/>
      <c r="G9" s="236"/>
      <c r="H9" s="238"/>
      <c r="I9" s="237"/>
      <c r="J9" s="236"/>
      <c r="K9" s="236"/>
      <c r="L9" s="225"/>
      <c r="M9" s="239"/>
      <c r="N9" s="240"/>
      <c r="O9" s="240"/>
      <c r="P9" s="240"/>
      <c r="Q9" s="240"/>
      <c r="R9" s="221"/>
      <c r="T9" s="223"/>
    </row>
    <row r="10" spans="1:21" s="64" customFormat="1" ht="30" customHeight="1">
      <c r="A10" s="61">
        <v>1</v>
      </c>
      <c r="B10" s="241" t="s">
        <v>496</v>
      </c>
      <c r="C10" s="242"/>
      <c r="D10" s="243"/>
      <c r="E10" s="243"/>
      <c r="F10" s="243"/>
      <c r="G10" s="243"/>
      <c r="H10" s="243"/>
      <c r="I10" s="243"/>
      <c r="J10" s="243"/>
      <c r="K10" s="243"/>
      <c r="L10" s="244"/>
      <c r="M10" s="245"/>
      <c r="N10" s="62"/>
      <c r="O10" s="62"/>
      <c r="P10" s="62"/>
      <c r="Q10" s="62"/>
      <c r="R10" s="167"/>
      <c r="S10" s="167"/>
      <c r="T10" s="167"/>
      <c r="U10" s="167"/>
    </row>
    <row r="11" spans="1:21" s="64" customFormat="1" ht="47.25">
      <c r="A11" s="69">
        <v>2</v>
      </c>
      <c r="B11" s="56" t="s">
        <v>497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7"/>
      <c r="M11" s="166"/>
      <c r="N11" s="70"/>
      <c r="O11" s="70"/>
      <c r="P11" s="70"/>
      <c r="Q11" s="70"/>
      <c r="R11" s="167"/>
      <c r="S11" s="167"/>
      <c r="T11" s="167"/>
      <c r="U11" s="167"/>
    </row>
    <row r="12" spans="1:21" s="64" customFormat="1" ht="31.5">
      <c r="A12" s="69">
        <v>3</v>
      </c>
      <c r="B12" s="56" t="s">
        <v>498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7"/>
      <c r="M12" s="166"/>
      <c r="N12" s="70"/>
      <c r="O12" s="70"/>
      <c r="P12" s="70"/>
      <c r="Q12" s="70"/>
      <c r="R12" s="167"/>
      <c r="S12" s="167"/>
      <c r="T12" s="167"/>
      <c r="U12" s="167"/>
    </row>
    <row r="13" spans="1:21" s="64" customFormat="1" ht="31.5">
      <c r="A13" s="69">
        <v>4</v>
      </c>
      <c r="B13" s="56" t="s">
        <v>499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7"/>
      <c r="M13" s="166"/>
      <c r="N13" s="70"/>
      <c r="O13" s="70"/>
      <c r="P13" s="70"/>
      <c r="Q13" s="70"/>
      <c r="R13" s="167"/>
      <c r="S13" s="167"/>
      <c r="T13" s="167"/>
      <c r="U13" s="167"/>
    </row>
    <row r="14" spans="1:21" s="64" customFormat="1" ht="15.75">
      <c r="A14" s="69">
        <v>5</v>
      </c>
      <c r="B14" s="56" t="s">
        <v>500</v>
      </c>
      <c r="C14" s="186"/>
      <c r="D14" s="176"/>
      <c r="E14" s="176"/>
      <c r="F14" s="176"/>
      <c r="G14" s="176"/>
      <c r="H14" s="176"/>
      <c r="I14" s="176"/>
      <c r="J14" s="176"/>
      <c r="K14" s="176"/>
      <c r="L14" s="176"/>
      <c r="M14" s="187"/>
      <c r="N14" s="70"/>
      <c r="O14" s="70"/>
      <c r="P14" s="70"/>
      <c r="Q14" s="70"/>
      <c r="R14" s="167"/>
      <c r="S14" s="167"/>
      <c r="T14" s="167"/>
      <c r="U14" s="167"/>
    </row>
    <row r="15" spans="1:20" s="64" customFormat="1" ht="15">
      <c r="A15" s="71">
        <v>6</v>
      </c>
      <c r="B15" s="214" t="s">
        <v>504</v>
      </c>
      <c r="C15" s="267"/>
      <c r="D15" s="267"/>
      <c r="E15" s="267"/>
      <c r="F15" s="264"/>
      <c r="G15" s="265"/>
      <c r="H15" s="266"/>
      <c r="I15" s="247"/>
      <c r="J15" s="246"/>
      <c r="K15" s="246"/>
      <c r="L15" s="248"/>
      <c r="M15" s="249"/>
      <c r="N15" s="250"/>
      <c r="O15" s="250"/>
      <c r="P15" s="250"/>
      <c r="Q15" s="250"/>
      <c r="R15" s="63"/>
      <c r="T15" s="65"/>
    </row>
    <row r="16" spans="1:20" s="67" customFormat="1" ht="31.5">
      <c r="A16" s="233" t="s">
        <v>10</v>
      </c>
      <c r="B16" s="234" t="s">
        <v>436</v>
      </c>
      <c r="C16" s="235"/>
      <c r="D16" s="236"/>
      <c r="E16" s="236"/>
      <c r="F16" s="259"/>
      <c r="G16" s="260"/>
      <c r="H16" s="261"/>
      <c r="I16" s="237"/>
      <c r="J16" s="236"/>
      <c r="K16" s="236"/>
      <c r="L16" s="225"/>
      <c r="M16" s="239"/>
      <c r="N16" s="240"/>
      <c r="O16" s="240"/>
      <c r="P16" s="240"/>
      <c r="Q16" s="240"/>
      <c r="R16" s="66"/>
      <c r="T16" s="68"/>
    </row>
    <row r="17" spans="1:21" s="64" customFormat="1" ht="30.75" customHeight="1">
      <c r="A17" s="224">
        <v>1</v>
      </c>
      <c r="B17" s="251" t="s">
        <v>501</v>
      </c>
      <c r="C17" s="252"/>
      <c r="D17" s="253"/>
      <c r="E17" s="253"/>
      <c r="F17" s="253"/>
      <c r="G17" s="253"/>
      <c r="H17" s="253"/>
      <c r="I17" s="253"/>
      <c r="J17" s="253"/>
      <c r="K17" s="253"/>
      <c r="L17" s="254"/>
      <c r="M17" s="255"/>
      <c r="N17" s="231"/>
      <c r="O17" s="231"/>
      <c r="P17" s="231"/>
      <c r="Q17" s="231"/>
      <c r="R17" s="167"/>
      <c r="S17" s="167"/>
      <c r="T17" s="167"/>
      <c r="U17" s="167"/>
    </row>
    <row r="18" spans="1:17" s="64" customFormat="1" ht="15.75">
      <c r="A18" s="224"/>
      <c r="B18" s="251"/>
      <c r="C18" s="256"/>
      <c r="D18" s="227"/>
      <c r="E18" s="227"/>
      <c r="F18" s="227"/>
      <c r="G18" s="227"/>
      <c r="H18" s="227"/>
      <c r="I18" s="227"/>
      <c r="J18" s="227"/>
      <c r="K18" s="227"/>
      <c r="L18" s="229"/>
      <c r="M18" s="229"/>
      <c r="N18" s="227"/>
      <c r="O18" s="227"/>
      <c r="P18" s="227"/>
      <c r="Q18" s="227"/>
    </row>
    <row r="19" spans="1:17" ht="16.5">
      <c r="A19" s="6"/>
      <c r="C19" s="7"/>
      <c r="D19" s="8"/>
      <c r="E19" s="8"/>
      <c r="L19" s="9"/>
      <c r="M19" s="9"/>
      <c r="N19" s="8"/>
      <c r="O19" s="8"/>
      <c r="P19" s="8"/>
      <c r="Q19" s="8"/>
    </row>
    <row r="20" spans="1:17" ht="16.5">
      <c r="A20" s="6"/>
      <c r="C20" s="7"/>
      <c r="D20" s="8"/>
      <c r="E20" s="8"/>
      <c r="L20" s="9"/>
      <c r="M20" s="9"/>
      <c r="N20" s="8"/>
      <c r="O20" s="8"/>
      <c r="P20" s="8"/>
      <c r="Q20" s="8"/>
    </row>
    <row r="21" spans="1:20" ht="16.5">
      <c r="A21" s="6"/>
      <c r="B21" s="72"/>
      <c r="C21" s="14"/>
      <c r="D21" s="15"/>
      <c r="E21" s="15"/>
      <c r="G21" s="13"/>
      <c r="H21" s="12"/>
      <c r="J21" s="13"/>
      <c r="K21" s="13"/>
      <c r="L21" s="9"/>
      <c r="M21" s="9"/>
      <c r="N21" s="15"/>
      <c r="O21" s="8"/>
      <c r="P21" s="8"/>
      <c r="Q21" s="8"/>
      <c r="R21" s="12"/>
      <c r="T21" s="13"/>
    </row>
    <row r="22" spans="1:18" ht="16.5">
      <c r="A22" s="6"/>
      <c r="C22" s="7"/>
      <c r="D22" s="15"/>
      <c r="E22" s="15"/>
      <c r="G22" s="13"/>
      <c r="H22" s="12"/>
      <c r="J22" s="13"/>
      <c r="K22" s="13"/>
      <c r="L22" s="9"/>
      <c r="M22" s="9"/>
      <c r="N22" s="15"/>
      <c r="O22" s="8"/>
      <c r="P22" s="8"/>
      <c r="Q22" s="8"/>
      <c r="R22" s="12"/>
    </row>
    <row r="23" spans="1:20" ht="16.5">
      <c r="A23" s="6"/>
      <c r="B23" s="72"/>
      <c r="C23" s="14"/>
      <c r="D23" s="15"/>
      <c r="E23" s="15"/>
      <c r="G23" s="13"/>
      <c r="H23" s="12"/>
      <c r="J23" s="13"/>
      <c r="K23" s="13"/>
      <c r="L23" s="9"/>
      <c r="M23" s="9"/>
      <c r="N23" s="15"/>
      <c r="O23" s="8"/>
      <c r="P23" s="8"/>
      <c r="Q23" s="8"/>
      <c r="R23" s="12"/>
      <c r="T23" s="13"/>
    </row>
    <row r="24" spans="1:18" ht="16.5">
      <c r="A24" s="6"/>
      <c r="C24" s="7"/>
      <c r="D24" s="15"/>
      <c r="E24" s="15"/>
      <c r="G24" s="13"/>
      <c r="H24" s="12"/>
      <c r="J24" s="13"/>
      <c r="K24" s="13"/>
      <c r="L24" s="9"/>
      <c r="M24" s="9"/>
      <c r="N24" s="8"/>
      <c r="O24" s="8"/>
      <c r="P24" s="8"/>
      <c r="Q24" s="8"/>
      <c r="R24" s="12"/>
    </row>
    <row r="25" spans="1:20" ht="16.5">
      <c r="A25" s="6"/>
      <c r="B25" s="72"/>
      <c r="C25" s="14"/>
      <c r="D25" s="15"/>
      <c r="E25" s="15"/>
      <c r="G25" s="13"/>
      <c r="H25" s="12"/>
      <c r="J25" s="13"/>
      <c r="K25" s="13"/>
      <c r="L25" s="9"/>
      <c r="M25" s="9"/>
      <c r="N25" s="15"/>
      <c r="O25" s="8"/>
      <c r="P25" s="8"/>
      <c r="Q25" s="8"/>
      <c r="R25" s="12"/>
      <c r="T25" s="13"/>
    </row>
    <row r="26" spans="1:17" ht="16.5">
      <c r="A26" s="6"/>
      <c r="C26" s="7"/>
      <c r="D26" s="8"/>
      <c r="E26" s="8"/>
      <c r="L26" s="9"/>
      <c r="M26" s="9"/>
      <c r="N26" s="8"/>
      <c r="O26" s="8"/>
      <c r="P26" s="8"/>
      <c r="Q26" s="8"/>
    </row>
    <row r="27" spans="1:17" ht="16.5">
      <c r="A27" s="6"/>
      <c r="C27" s="7"/>
      <c r="D27" s="8"/>
      <c r="E27" s="8"/>
      <c r="L27" s="9"/>
      <c r="M27" s="9"/>
      <c r="N27" s="8"/>
      <c r="O27" s="8"/>
      <c r="P27" s="8"/>
      <c r="Q27" s="8"/>
    </row>
    <row r="28" spans="1:17" ht="16.5">
      <c r="A28" s="6"/>
      <c r="C28" s="7"/>
      <c r="D28" s="8"/>
      <c r="E28" s="8"/>
      <c r="L28" s="9"/>
      <c r="M28" s="9"/>
      <c r="N28" s="8"/>
      <c r="O28" s="8"/>
      <c r="P28" s="8"/>
      <c r="Q28" s="8"/>
    </row>
    <row r="29" spans="1:17" ht="16.5">
      <c r="A29" s="6"/>
      <c r="C29" s="7"/>
      <c r="D29" s="8"/>
      <c r="E29" s="8"/>
      <c r="L29" s="9"/>
      <c r="M29" s="9"/>
      <c r="N29" s="8"/>
      <c r="O29" s="8"/>
      <c r="P29" s="8"/>
      <c r="Q29" s="8"/>
    </row>
    <row r="30" spans="1:17" ht="16.5">
      <c r="A30" s="6"/>
      <c r="C30" s="7"/>
      <c r="D30" s="8"/>
      <c r="E30" s="8"/>
      <c r="L30" s="9"/>
      <c r="M30" s="9"/>
      <c r="N30" s="8"/>
      <c r="O30" s="8"/>
      <c r="P30" s="8"/>
      <c r="Q30" s="8"/>
    </row>
    <row r="31" spans="1:17" ht="16.5">
      <c r="A31" s="6"/>
      <c r="C31" s="7"/>
      <c r="D31" s="8"/>
      <c r="E31" s="8"/>
      <c r="L31" s="9"/>
      <c r="M31" s="9"/>
      <c r="N31" s="8"/>
      <c r="O31" s="8"/>
      <c r="P31" s="8"/>
      <c r="Q31" s="8"/>
    </row>
    <row r="32" spans="1:17" ht="16.5">
      <c r="A32" s="6"/>
      <c r="C32" s="7"/>
      <c r="D32" s="8"/>
      <c r="E32" s="8"/>
      <c r="L32" s="9"/>
      <c r="M32" s="9"/>
      <c r="N32" s="8"/>
      <c r="O32" s="8"/>
      <c r="P32" s="8"/>
      <c r="Q32" s="8"/>
    </row>
    <row r="33" spans="1:17" ht="16.5">
      <c r="A33" s="6"/>
      <c r="C33" s="7"/>
      <c r="D33" s="8"/>
      <c r="E33" s="8"/>
      <c r="L33" s="9"/>
      <c r="M33" s="9"/>
      <c r="N33" s="8"/>
      <c r="O33" s="8"/>
      <c r="P33" s="8"/>
      <c r="Q33" s="8"/>
    </row>
    <row r="34" spans="1:17" ht="16.5">
      <c r="A34" s="6"/>
      <c r="C34" s="7"/>
      <c r="D34" s="8"/>
      <c r="E34" s="8"/>
      <c r="L34" s="9"/>
      <c r="M34" s="9"/>
      <c r="N34" s="8"/>
      <c r="O34" s="8"/>
      <c r="P34" s="8"/>
      <c r="Q34" s="8"/>
    </row>
    <row r="35" spans="1:17" ht="16.5">
      <c r="A35" s="6"/>
      <c r="C35" s="7"/>
      <c r="D35" s="8"/>
      <c r="E35" s="8"/>
      <c r="L35" s="9"/>
      <c r="M35" s="9"/>
      <c r="N35" s="8"/>
      <c r="O35" s="8"/>
      <c r="P35" s="8"/>
      <c r="Q35" s="8"/>
    </row>
    <row r="36" spans="1:17" ht="12.75" customHeight="1">
      <c r="A36" s="6"/>
      <c r="C36" s="7"/>
      <c r="D36" s="8"/>
      <c r="E36" s="8"/>
      <c r="L36" s="9"/>
      <c r="M36" s="9"/>
      <c r="N36" s="8"/>
      <c r="O36" s="8"/>
      <c r="P36" s="8"/>
      <c r="Q36" s="8"/>
    </row>
    <row r="37" spans="1:17" ht="16.5">
      <c r="A37" s="6"/>
      <c r="C37" s="7"/>
      <c r="D37" s="8"/>
      <c r="E37" s="8"/>
      <c r="L37" s="9"/>
      <c r="M37" s="9"/>
      <c r="N37" s="8"/>
      <c r="O37" s="8"/>
      <c r="P37" s="8"/>
      <c r="Q37" s="8"/>
    </row>
    <row r="38" spans="1:20" ht="16.5">
      <c r="A38" s="6"/>
      <c r="B38" s="72"/>
      <c r="C38" s="14"/>
      <c r="D38" s="15"/>
      <c r="E38" s="15"/>
      <c r="G38" s="13"/>
      <c r="H38" s="12"/>
      <c r="J38" s="13"/>
      <c r="K38" s="13"/>
      <c r="L38" s="9"/>
      <c r="M38" s="9"/>
      <c r="N38" s="15"/>
      <c r="O38" s="8"/>
      <c r="P38" s="8"/>
      <c r="Q38" s="8"/>
      <c r="R38" s="12"/>
      <c r="T38" s="13"/>
    </row>
    <row r="39" spans="1:17" ht="16.5">
      <c r="A39" s="6"/>
      <c r="C39" s="7"/>
      <c r="D39" s="8"/>
      <c r="E39" s="8"/>
      <c r="L39" s="9"/>
      <c r="M39" s="9"/>
      <c r="N39" s="8"/>
      <c r="O39" s="8"/>
      <c r="P39" s="8"/>
      <c r="Q39" s="8"/>
    </row>
    <row r="40" spans="1:17" ht="16.5">
      <c r="A40" s="6"/>
      <c r="C40" s="7"/>
      <c r="D40" s="8"/>
      <c r="E40" s="8"/>
      <c r="L40" s="9"/>
      <c r="M40" s="9"/>
      <c r="N40" s="8"/>
      <c r="O40" s="8"/>
      <c r="P40" s="8"/>
      <c r="Q40" s="8"/>
    </row>
    <row r="41" spans="1:17" ht="16.5">
      <c r="A41" s="6"/>
      <c r="C41" s="7"/>
      <c r="D41" s="8"/>
      <c r="E41" s="8"/>
      <c r="L41" s="9"/>
      <c r="M41" s="9"/>
      <c r="N41" s="8"/>
      <c r="O41" s="8"/>
      <c r="P41" s="8"/>
      <c r="Q41" s="8"/>
    </row>
    <row r="42" spans="1:17" ht="16.5">
      <c r="A42" s="6"/>
      <c r="C42" s="7"/>
      <c r="D42" s="8"/>
      <c r="E42" s="8"/>
      <c r="L42" s="9"/>
      <c r="M42" s="9"/>
      <c r="N42" s="8"/>
      <c r="O42" s="8"/>
      <c r="P42" s="8"/>
      <c r="Q42" s="8"/>
    </row>
    <row r="43" spans="1:17" ht="16.5">
      <c r="A43" s="6"/>
      <c r="C43" s="7"/>
      <c r="D43" s="8"/>
      <c r="E43" s="8"/>
      <c r="L43" s="9"/>
      <c r="M43" s="9"/>
      <c r="N43" s="8"/>
      <c r="O43" s="8"/>
      <c r="P43" s="8"/>
      <c r="Q43" s="8"/>
    </row>
    <row r="44" spans="1:17" ht="16.5">
      <c r="A44" s="6"/>
      <c r="C44" s="7"/>
      <c r="D44" s="8"/>
      <c r="E44" s="8"/>
      <c r="L44" s="9"/>
      <c r="M44" s="9"/>
      <c r="N44" s="8"/>
      <c r="O44" s="8"/>
      <c r="P44" s="8"/>
      <c r="Q44" s="8"/>
    </row>
    <row r="45" spans="1:17" ht="16.5">
      <c r="A45" s="6"/>
      <c r="C45" s="7"/>
      <c r="D45" s="8"/>
      <c r="E45" s="8"/>
      <c r="L45" s="9"/>
      <c r="M45" s="9"/>
      <c r="N45" s="8"/>
      <c r="O45" s="8"/>
      <c r="P45" s="8"/>
      <c r="Q45" s="8"/>
    </row>
    <row r="46" spans="1:17" ht="16.5">
      <c r="A46" s="6"/>
      <c r="C46" s="7"/>
      <c r="D46" s="8"/>
      <c r="E46" s="8"/>
      <c r="L46" s="9"/>
      <c r="M46" s="9"/>
      <c r="N46" s="8"/>
      <c r="O46" s="8"/>
      <c r="P46" s="8"/>
      <c r="Q46" s="8"/>
    </row>
    <row r="47" spans="1:17" ht="16.5">
      <c r="A47" s="6"/>
      <c r="C47" s="7"/>
      <c r="D47" s="8"/>
      <c r="E47" s="8"/>
      <c r="L47" s="9"/>
      <c r="M47" s="9"/>
      <c r="N47" s="8"/>
      <c r="O47" s="8"/>
      <c r="P47" s="8"/>
      <c r="Q47" s="8"/>
    </row>
    <row r="48" spans="1:17" ht="16.5">
      <c r="A48" s="6"/>
      <c r="C48" s="7"/>
      <c r="D48" s="8"/>
      <c r="E48" s="8"/>
      <c r="L48" s="9"/>
      <c r="M48" s="9"/>
      <c r="N48" s="8"/>
      <c r="O48" s="8"/>
      <c r="P48" s="8"/>
      <c r="Q48" s="8"/>
    </row>
    <row r="49" spans="1:17" ht="16.5">
      <c r="A49" s="6"/>
      <c r="C49" s="7"/>
      <c r="D49" s="8"/>
      <c r="E49" s="8"/>
      <c r="L49" s="9"/>
      <c r="M49" s="9"/>
      <c r="N49" s="8"/>
      <c r="O49" s="8"/>
      <c r="P49" s="8"/>
      <c r="Q49" s="8"/>
    </row>
    <row r="50" spans="1:17" ht="16.5">
      <c r="A50" s="6"/>
      <c r="C50" s="7"/>
      <c r="D50" s="8"/>
      <c r="E50" s="8"/>
      <c r="L50" s="9"/>
      <c r="M50" s="9"/>
      <c r="N50" s="8"/>
      <c r="O50" s="8"/>
      <c r="P50" s="8"/>
      <c r="Q50" s="8"/>
    </row>
    <row r="51" spans="1:17" ht="16.5">
      <c r="A51" s="6"/>
      <c r="C51" s="7"/>
      <c r="D51" s="8"/>
      <c r="E51" s="8"/>
      <c r="L51" s="9"/>
      <c r="M51" s="9"/>
      <c r="N51" s="8"/>
      <c r="O51" s="8"/>
      <c r="P51" s="8"/>
      <c r="Q51" s="8"/>
    </row>
    <row r="52" spans="1:17" ht="16.5">
      <c r="A52" s="6"/>
      <c r="C52" s="7"/>
      <c r="D52" s="8"/>
      <c r="E52" s="8"/>
      <c r="L52" s="9"/>
      <c r="M52" s="9"/>
      <c r="N52" s="8"/>
      <c r="O52" s="8"/>
      <c r="P52" s="8"/>
      <c r="Q52" s="8"/>
    </row>
    <row r="53" spans="1:17" ht="16.5">
      <c r="A53" s="6"/>
      <c r="C53" s="7"/>
      <c r="D53" s="8"/>
      <c r="E53" s="8"/>
      <c r="L53" s="9"/>
      <c r="M53" s="9"/>
      <c r="N53" s="8"/>
      <c r="O53" s="8"/>
      <c r="P53" s="8"/>
      <c r="Q53" s="8"/>
    </row>
    <row r="54" spans="1:17" ht="16.5">
      <c r="A54" s="6"/>
      <c r="C54" s="7"/>
      <c r="D54" s="8"/>
      <c r="E54" s="8"/>
      <c r="L54" s="9"/>
      <c r="M54" s="9"/>
      <c r="N54" s="8"/>
      <c r="O54" s="8"/>
      <c r="P54" s="8"/>
      <c r="Q54" s="8"/>
    </row>
    <row r="55" spans="1:17" ht="16.5">
      <c r="A55" s="6"/>
      <c r="C55" s="7"/>
      <c r="D55" s="8"/>
      <c r="E55" s="8"/>
      <c r="L55" s="9"/>
      <c r="M55" s="9"/>
      <c r="N55" s="8"/>
      <c r="O55" s="8"/>
      <c r="P55" s="8"/>
      <c r="Q55" s="8"/>
    </row>
    <row r="56" spans="1:17" ht="16.5">
      <c r="A56" s="6"/>
      <c r="C56" s="7"/>
      <c r="D56" s="8"/>
      <c r="E56" s="8"/>
      <c r="L56" s="9"/>
      <c r="M56" s="9"/>
      <c r="N56" s="8"/>
      <c r="O56" s="8"/>
      <c r="P56" s="8"/>
      <c r="Q56" s="8"/>
    </row>
    <row r="57" spans="1:17" ht="16.5">
      <c r="A57" s="6"/>
      <c r="C57" s="7"/>
      <c r="D57" s="8"/>
      <c r="E57" s="8"/>
      <c r="L57" s="9"/>
      <c r="M57" s="9"/>
      <c r="N57" s="8"/>
      <c r="O57" s="8"/>
      <c r="P57" s="8"/>
      <c r="Q57" s="8"/>
    </row>
    <row r="58" spans="1:17" ht="16.5">
      <c r="A58" s="6"/>
      <c r="C58" s="7"/>
      <c r="D58" s="8"/>
      <c r="E58" s="8"/>
      <c r="L58" s="9"/>
      <c r="M58" s="9"/>
      <c r="N58" s="8"/>
      <c r="O58" s="8"/>
      <c r="P58" s="8"/>
      <c r="Q58" s="8"/>
    </row>
    <row r="59" spans="1:17" ht="16.5">
      <c r="A59" s="6"/>
      <c r="C59" s="7"/>
      <c r="D59" s="8"/>
      <c r="E59" s="8"/>
      <c r="L59" s="9"/>
      <c r="M59" s="9"/>
      <c r="N59" s="8"/>
      <c r="O59" s="8"/>
      <c r="P59" s="8"/>
      <c r="Q59" s="8"/>
    </row>
    <row r="60" spans="1:17" ht="16.5">
      <c r="A60" s="6"/>
      <c r="C60" s="7"/>
      <c r="D60" s="8"/>
      <c r="E60" s="8"/>
      <c r="L60" s="9"/>
      <c r="M60" s="9"/>
      <c r="N60" s="8"/>
      <c r="O60" s="8"/>
      <c r="P60" s="8"/>
      <c r="Q60" s="8"/>
    </row>
    <row r="61" spans="1:17" ht="16.5">
      <c r="A61" s="6"/>
      <c r="C61" s="7"/>
      <c r="D61" s="8"/>
      <c r="E61" s="8"/>
      <c r="L61" s="9"/>
      <c r="M61" s="9"/>
      <c r="N61" s="8"/>
      <c r="O61" s="8"/>
      <c r="P61" s="8"/>
      <c r="Q61" s="8"/>
    </row>
    <row r="62" spans="1:17" ht="16.5">
      <c r="A62" s="6"/>
      <c r="C62" s="7"/>
      <c r="D62" s="8"/>
      <c r="E62" s="8"/>
      <c r="L62" s="9"/>
      <c r="M62" s="9"/>
      <c r="N62" s="8"/>
      <c r="O62" s="8"/>
      <c r="P62" s="8"/>
      <c r="Q62" s="8"/>
    </row>
    <row r="63" spans="1:17" ht="16.5">
      <c r="A63" s="6"/>
      <c r="C63" s="7"/>
      <c r="D63" s="8"/>
      <c r="E63" s="8"/>
      <c r="L63" s="9"/>
      <c r="M63" s="9"/>
      <c r="N63" s="8"/>
      <c r="O63" s="8"/>
      <c r="P63" s="8"/>
      <c r="Q63" s="8"/>
    </row>
    <row r="64" spans="1:17" ht="16.5">
      <c r="A64" s="6"/>
      <c r="C64" s="7"/>
      <c r="D64" s="8"/>
      <c r="E64" s="8"/>
      <c r="L64" s="9"/>
      <c r="M64" s="9"/>
      <c r="N64" s="8"/>
      <c r="O64" s="8"/>
      <c r="P64" s="8"/>
      <c r="Q64" s="8"/>
    </row>
    <row r="65" spans="1:17" ht="16.5">
      <c r="A65" s="6"/>
      <c r="C65" s="7"/>
      <c r="D65" s="8"/>
      <c r="E65" s="8"/>
      <c r="L65" s="9"/>
      <c r="M65" s="9"/>
      <c r="N65" s="8"/>
      <c r="O65" s="8"/>
      <c r="P65" s="8"/>
      <c r="Q65" s="8"/>
    </row>
    <row r="66" spans="1:17" ht="16.5">
      <c r="A66" s="6"/>
      <c r="C66" s="7"/>
      <c r="D66" s="8"/>
      <c r="E66" s="8"/>
      <c r="L66" s="9"/>
      <c r="M66" s="9"/>
      <c r="N66" s="8"/>
      <c r="O66" s="8"/>
      <c r="P66" s="8"/>
      <c r="Q66" s="8"/>
    </row>
    <row r="67" spans="1:17" ht="16.5">
      <c r="A67" s="6"/>
      <c r="C67" s="7"/>
      <c r="D67" s="8"/>
      <c r="E67" s="8"/>
      <c r="L67" s="9"/>
      <c r="M67" s="9"/>
      <c r="N67" s="8"/>
      <c r="O67" s="8"/>
      <c r="P67" s="8"/>
      <c r="Q67" s="8"/>
    </row>
    <row r="68" spans="1:17" ht="16.5">
      <c r="A68" s="6"/>
      <c r="C68" s="7"/>
      <c r="D68" s="8"/>
      <c r="E68" s="8"/>
      <c r="L68" s="9"/>
      <c r="M68" s="9"/>
      <c r="N68" s="8"/>
      <c r="O68" s="8"/>
      <c r="P68" s="8"/>
      <c r="Q68" s="8"/>
    </row>
    <row r="69" spans="1:17" ht="16.5">
      <c r="A69" s="6"/>
      <c r="C69" s="7"/>
      <c r="D69" s="8"/>
      <c r="E69" s="8"/>
      <c r="L69" s="9"/>
      <c r="M69" s="9"/>
      <c r="N69" s="8"/>
      <c r="O69" s="8"/>
      <c r="P69" s="8"/>
      <c r="Q69" s="8"/>
    </row>
    <row r="70" spans="1:17" ht="16.5">
      <c r="A70" s="6"/>
      <c r="C70" s="7"/>
      <c r="D70" s="8"/>
      <c r="E70" s="8"/>
      <c r="L70" s="9"/>
      <c r="M70" s="9"/>
      <c r="N70" s="8"/>
      <c r="O70" s="8"/>
      <c r="P70" s="8"/>
      <c r="Q70" s="8"/>
    </row>
    <row r="71" spans="1:17" ht="16.5">
      <c r="A71" s="6"/>
      <c r="C71" s="7"/>
      <c r="D71" s="8"/>
      <c r="E71" s="8"/>
      <c r="L71" s="9"/>
      <c r="M71" s="9"/>
      <c r="N71" s="8"/>
      <c r="O71" s="8"/>
      <c r="P71" s="8"/>
      <c r="Q71" s="8"/>
    </row>
    <row r="72" spans="1:17" ht="16.5">
      <c r="A72" s="6"/>
      <c r="C72" s="7"/>
      <c r="D72" s="8"/>
      <c r="E72" s="8"/>
      <c r="L72" s="9"/>
      <c r="M72" s="9"/>
      <c r="N72" s="8"/>
      <c r="O72" s="8"/>
      <c r="P72" s="8"/>
      <c r="Q72" s="8"/>
    </row>
    <row r="73" spans="1:17" ht="16.5">
      <c r="A73" s="6"/>
      <c r="C73" s="7"/>
      <c r="D73" s="8"/>
      <c r="E73" s="8"/>
      <c r="L73" s="9"/>
      <c r="M73" s="9"/>
      <c r="N73" s="8"/>
      <c r="O73" s="8"/>
      <c r="P73" s="8"/>
      <c r="Q73" s="8"/>
    </row>
    <row r="74" spans="1:17" ht="16.5">
      <c r="A74" s="6"/>
      <c r="C74" s="7"/>
      <c r="D74" s="8"/>
      <c r="E74" s="8"/>
      <c r="L74" s="9"/>
      <c r="M74" s="9"/>
      <c r="N74" s="8"/>
      <c r="O74" s="8"/>
      <c r="P74" s="8"/>
      <c r="Q74" s="8"/>
    </row>
    <row r="75" spans="1:17" ht="16.5">
      <c r="A75" s="6"/>
      <c r="C75" s="7"/>
      <c r="D75" s="8"/>
      <c r="E75" s="8"/>
      <c r="L75" s="9"/>
      <c r="M75" s="9"/>
      <c r="N75" s="8"/>
      <c r="O75" s="8"/>
      <c r="P75" s="8"/>
      <c r="Q75" s="8"/>
    </row>
    <row r="76" spans="1:17" ht="16.5">
      <c r="A76" s="6"/>
      <c r="C76" s="7"/>
      <c r="D76" s="8"/>
      <c r="E76" s="8"/>
      <c r="L76" s="9"/>
      <c r="M76" s="9"/>
      <c r="N76" s="8"/>
      <c r="O76" s="8"/>
      <c r="P76" s="8"/>
      <c r="Q76" s="8"/>
    </row>
    <row r="77" spans="1:17" ht="16.5">
      <c r="A77" s="6"/>
      <c r="C77" s="7"/>
      <c r="D77" s="8"/>
      <c r="E77" s="8"/>
      <c r="L77" s="9"/>
      <c r="M77" s="9"/>
      <c r="N77" s="8"/>
      <c r="O77" s="8"/>
      <c r="P77" s="8"/>
      <c r="Q77" s="8"/>
    </row>
    <row r="78" spans="1:17" ht="16.5">
      <c r="A78" s="6"/>
      <c r="C78" s="7"/>
      <c r="D78" s="8"/>
      <c r="E78" s="8"/>
      <c r="L78" s="9"/>
      <c r="M78" s="9"/>
      <c r="N78" s="8"/>
      <c r="O78" s="8"/>
      <c r="P78" s="8"/>
      <c r="Q78" s="8"/>
    </row>
    <row r="79" spans="1:17" ht="16.5">
      <c r="A79" s="6"/>
      <c r="C79" s="7"/>
      <c r="D79" s="8"/>
      <c r="E79" s="8"/>
      <c r="L79" s="9"/>
      <c r="M79" s="9"/>
      <c r="N79" s="8"/>
      <c r="O79" s="8"/>
      <c r="P79" s="8"/>
      <c r="Q79" s="8"/>
    </row>
    <row r="80" spans="1:17" ht="16.5">
      <c r="A80" s="6"/>
      <c r="C80" s="7"/>
      <c r="D80" s="8"/>
      <c r="E80" s="8"/>
      <c r="L80" s="9"/>
      <c r="M80" s="9"/>
      <c r="N80" s="8"/>
      <c r="O80" s="8"/>
      <c r="P80" s="8"/>
      <c r="Q80" s="8"/>
    </row>
    <row r="81" spans="1:17" ht="16.5">
      <c r="A81" s="6"/>
      <c r="C81" s="7"/>
      <c r="D81" s="8"/>
      <c r="E81" s="8"/>
      <c r="L81" s="9"/>
      <c r="M81" s="9"/>
      <c r="N81" s="8"/>
      <c r="O81" s="8"/>
      <c r="P81" s="8"/>
      <c r="Q81" s="8"/>
    </row>
    <row r="82" spans="1:17" ht="16.5">
      <c r="A82" s="6"/>
      <c r="C82" s="7"/>
      <c r="D82" s="8"/>
      <c r="E82" s="8"/>
      <c r="L82" s="9"/>
      <c r="M82" s="9"/>
      <c r="N82" s="8"/>
      <c r="O82" s="8"/>
      <c r="P82" s="8"/>
      <c r="Q82" s="8"/>
    </row>
    <row r="83" spans="1:17" ht="16.5">
      <c r="A83" s="6"/>
      <c r="C83" s="7"/>
      <c r="D83" s="8"/>
      <c r="E83" s="8"/>
      <c r="L83" s="9"/>
      <c r="M83" s="9"/>
      <c r="N83" s="8"/>
      <c r="O83" s="8"/>
      <c r="P83" s="8"/>
      <c r="Q83" s="8"/>
    </row>
    <row r="84" spans="1:17" ht="16.5">
      <c r="A84" s="6"/>
      <c r="C84" s="7"/>
      <c r="D84" s="8"/>
      <c r="E84" s="8"/>
      <c r="L84" s="9"/>
      <c r="M84" s="9"/>
      <c r="N84" s="8"/>
      <c r="O84" s="8"/>
      <c r="P84" s="8"/>
      <c r="Q84" s="8"/>
    </row>
    <row r="85" spans="1:17" ht="16.5">
      <c r="A85" s="6"/>
      <c r="C85" s="7"/>
      <c r="D85" s="8"/>
      <c r="E85" s="8"/>
      <c r="L85" s="9"/>
      <c r="M85" s="9"/>
      <c r="N85" s="8"/>
      <c r="O85" s="8"/>
      <c r="P85" s="8"/>
      <c r="Q85" s="8"/>
    </row>
    <row r="86" spans="1:17" ht="16.5">
      <c r="A86" s="6"/>
      <c r="C86" s="7"/>
      <c r="D86" s="8"/>
      <c r="E86" s="8"/>
      <c r="L86" s="9"/>
      <c r="M86" s="9"/>
      <c r="N86" s="8"/>
      <c r="O86" s="8"/>
      <c r="P86" s="8"/>
      <c r="Q86" s="8"/>
    </row>
    <row r="87" spans="1:17" ht="16.5">
      <c r="A87" s="6"/>
      <c r="C87" s="7"/>
      <c r="D87" s="8"/>
      <c r="E87" s="8"/>
      <c r="L87" s="9"/>
      <c r="M87" s="9"/>
      <c r="N87" s="8"/>
      <c r="O87" s="8"/>
      <c r="P87" s="8"/>
      <c r="Q87" s="8"/>
    </row>
    <row r="88" spans="1:17" ht="16.5">
      <c r="A88" s="6"/>
      <c r="C88" s="7"/>
      <c r="D88" s="8"/>
      <c r="E88" s="8"/>
      <c r="L88" s="9"/>
      <c r="M88" s="9"/>
      <c r="N88" s="8"/>
      <c r="O88" s="8"/>
      <c r="P88" s="8"/>
      <c r="Q88" s="8"/>
    </row>
    <row r="89" spans="1:17" ht="16.5">
      <c r="A89" s="6"/>
      <c r="C89" s="7"/>
      <c r="D89" s="8"/>
      <c r="E89" s="8"/>
      <c r="L89" s="9"/>
      <c r="M89" s="9"/>
      <c r="N89" s="8"/>
      <c r="O89" s="8"/>
      <c r="P89" s="8"/>
      <c r="Q89" s="8"/>
    </row>
    <row r="90" spans="1:17" ht="16.5">
      <c r="A90" s="6"/>
      <c r="C90" s="7"/>
      <c r="D90" s="8"/>
      <c r="E90" s="8"/>
      <c r="L90" s="9"/>
      <c r="M90" s="9"/>
      <c r="N90" s="8"/>
      <c r="O90" s="8"/>
      <c r="P90" s="8"/>
      <c r="Q90" s="8"/>
    </row>
    <row r="91" spans="1:17" ht="16.5">
      <c r="A91" s="6"/>
      <c r="C91" s="7"/>
      <c r="D91" s="8"/>
      <c r="E91" s="8"/>
      <c r="L91" s="9"/>
      <c r="M91" s="9"/>
      <c r="N91" s="8"/>
      <c r="O91" s="8"/>
      <c r="P91" s="8"/>
      <c r="Q91" s="8"/>
    </row>
    <row r="92" spans="1:17" ht="16.5">
      <c r="A92" s="6"/>
      <c r="C92" s="7"/>
      <c r="D92" s="8"/>
      <c r="E92" s="8"/>
      <c r="L92" s="9"/>
      <c r="M92" s="9"/>
      <c r="N92" s="8"/>
      <c r="O92" s="8"/>
      <c r="P92" s="8"/>
      <c r="Q92" s="8"/>
    </row>
    <row r="93" spans="1:17" ht="16.5">
      <c r="A93" s="6"/>
      <c r="C93" s="7"/>
      <c r="D93" s="8"/>
      <c r="E93" s="8"/>
      <c r="L93" s="9"/>
      <c r="M93" s="9"/>
      <c r="N93" s="8"/>
      <c r="O93" s="8"/>
      <c r="P93" s="8"/>
      <c r="Q93" s="8"/>
    </row>
    <row r="94" spans="1:17" ht="16.5">
      <c r="A94" s="6"/>
      <c r="C94" s="7"/>
      <c r="D94" s="8"/>
      <c r="E94" s="8"/>
      <c r="L94" s="9"/>
      <c r="M94" s="9"/>
      <c r="N94" s="8"/>
      <c r="O94" s="8"/>
      <c r="P94" s="8"/>
      <c r="Q94" s="8"/>
    </row>
    <row r="95" spans="1:17" ht="16.5">
      <c r="A95" s="6"/>
      <c r="C95" s="7"/>
      <c r="D95" s="8"/>
      <c r="E95" s="8"/>
      <c r="L95" s="9"/>
      <c r="M95" s="9"/>
      <c r="N95" s="8"/>
      <c r="O95" s="8"/>
      <c r="P95" s="8"/>
      <c r="Q95" s="8"/>
    </row>
    <row r="96" spans="1:17" ht="16.5">
      <c r="A96" s="6"/>
      <c r="C96" s="7"/>
      <c r="D96" s="8"/>
      <c r="E96" s="8"/>
      <c r="L96" s="9"/>
      <c r="M96" s="9"/>
      <c r="N96" s="8"/>
      <c r="O96" s="8"/>
      <c r="P96" s="8"/>
      <c r="Q96" s="8"/>
    </row>
    <row r="97" spans="1:17" ht="16.5">
      <c r="A97" s="6"/>
      <c r="C97" s="7"/>
      <c r="D97" s="8"/>
      <c r="E97" s="8"/>
      <c r="L97" s="9"/>
      <c r="M97" s="9"/>
      <c r="N97" s="8"/>
      <c r="O97" s="8"/>
      <c r="P97" s="8"/>
      <c r="Q97" s="8"/>
    </row>
    <row r="98" spans="1:17" ht="16.5">
      <c r="A98" s="6"/>
      <c r="C98" s="7"/>
      <c r="D98" s="8"/>
      <c r="E98" s="8"/>
      <c r="L98" s="9"/>
      <c r="M98" s="9"/>
      <c r="N98" s="8"/>
      <c r="O98" s="8"/>
      <c r="P98" s="8"/>
      <c r="Q98" s="8"/>
    </row>
    <row r="99" spans="1:17" ht="16.5">
      <c r="A99" s="6"/>
      <c r="C99" s="7"/>
      <c r="D99" s="8"/>
      <c r="E99" s="8"/>
      <c r="L99" s="9"/>
      <c r="M99" s="9"/>
      <c r="N99" s="8"/>
      <c r="O99" s="8"/>
      <c r="P99" s="8"/>
      <c r="Q99" s="8"/>
    </row>
    <row r="100" spans="1:17" ht="16.5">
      <c r="A100" s="6"/>
      <c r="C100" s="7"/>
      <c r="D100" s="8"/>
      <c r="E100" s="8"/>
      <c r="L100" s="9"/>
      <c r="M100" s="9"/>
      <c r="N100" s="8"/>
      <c r="O100" s="8"/>
      <c r="P100" s="8"/>
      <c r="Q100" s="8"/>
    </row>
    <row r="101" spans="1:17" ht="16.5">
      <c r="A101" s="6"/>
      <c r="C101" s="7"/>
      <c r="D101" s="8"/>
      <c r="E101" s="8"/>
      <c r="L101" s="9"/>
      <c r="M101" s="9"/>
      <c r="N101" s="8"/>
      <c r="O101" s="8"/>
      <c r="P101" s="8"/>
      <c r="Q101" s="8"/>
    </row>
    <row r="102" spans="1:17" ht="16.5">
      <c r="A102" s="6"/>
      <c r="C102" s="7"/>
      <c r="D102" s="8"/>
      <c r="E102" s="8"/>
      <c r="L102" s="9"/>
      <c r="M102" s="9"/>
      <c r="N102" s="8"/>
      <c r="O102" s="8"/>
      <c r="P102" s="8"/>
      <c r="Q102" s="8"/>
    </row>
    <row r="103" spans="1:17" ht="16.5">
      <c r="A103" s="6"/>
      <c r="C103" s="7"/>
      <c r="D103" s="8"/>
      <c r="E103" s="8"/>
      <c r="L103" s="9"/>
      <c r="M103" s="9"/>
      <c r="N103" s="8"/>
      <c r="O103" s="8"/>
      <c r="P103" s="8"/>
      <c r="Q103" s="8"/>
    </row>
    <row r="104" spans="1:17" ht="16.5">
      <c r="A104" s="6"/>
      <c r="C104" s="7"/>
      <c r="D104" s="8"/>
      <c r="E104" s="8"/>
      <c r="L104" s="9"/>
      <c r="M104" s="9"/>
      <c r="N104" s="8"/>
      <c r="O104" s="8"/>
      <c r="P104" s="8"/>
      <c r="Q104" s="8"/>
    </row>
    <row r="105" spans="1:17" ht="16.5">
      <c r="A105" s="6"/>
      <c r="C105" s="7"/>
      <c r="D105" s="8"/>
      <c r="E105" s="8"/>
      <c r="L105" s="9"/>
      <c r="M105" s="9"/>
      <c r="N105" s="8"/>
      <c r="O105" s="8"/>
      <c r="P105" s="8"/>
      <c r="Q105" s="8"/>
    </row>
    <row r="106" spans="1:17" ht="16.5">
      <c r="A106" s="6"/>
      <c r="C106" s="7"/>
      <c r="D106" s="8"/>
      <c r="E106" s="8"/>
      <c r="L106" s="9"/>
      <c r="M106" s="9"/>
      <c r="N106" s="8"/>
      <c r="O106" s="8"/>
      <c r="P106" s="8"/>
      <c r="Q106" s="8"/>
    </row>
    <row r="107" spans="1:17" ht="16.5">
      <c r="A107" s="6"/>
      <c r="C107" s="7"/>
      <c r="D107" s="8"/>
      <c r="E107" s="8"/>
      <c r="L107" s="9"/>
      <c r="M107" s="9"/>
      <c r="N107" s="8"/>
      <c r="O107" s="8"/>
      <c r="P107" s="8"/>
      <c r="Q107" s="8"/>
    </row>
    <row r="108" spans="1:17" ht="16.5">
      <c r="A108" s="6"/>
      <c r="C108" s="7"/>
      <c r="D108" s="8"/>
      <c r="E108" s="8"/>
      <c r="L108" s="9"/>
      <c r="M108" s="9"/>
      <c r="N108" s="8"/>
      <c r="O108" s="8"/>
      <c r="P108" s="8"/>
      <c r="Q108" s="8"/>
    </row>
    <row r="109" spans="1:17" ht="16.5">
      <c r="A109" s="6"/>
      <c r="C109" s="7"/>
      <c r="D109" s="8"/>
      <c r="E109" s="8"/>
      <c r="L109" s="9"/>
      <c r="M109" s="9"/>
      <c r="N109" s="8"/>
      <c r="O109" s="8"/>
      <c r="P109" s="8"/>
      <c r="Q109" s="8"/>
    </row>
    <row r="110" spans="1:17" ht="16.5">
      <c r="A110" s="6"/>
      <c r="C110" s="7"/>
      <c r="D110" s="8"/>
      <c r="E110" s="8"/>
      <c r="L110" s="9"/>
      <c r="M110" s="9"/>
      <c r="N110" s="8"/>
      <c r="O110" s="8"/>
      <c r="P110" s="8"/>
      <c r="Q110" s="8"/>
    </row>
    <row r="111" spans="1:17" ht="16.5">
      <c r="A111" s="6"/>
      <c r="C111" s="7"/>
      <c r="D111" s="8"/>
      <c r="E111" s="8"/>
      <c r="L111" s="9"/>
      <c r="M111" s="9"/>
      <c r="N111" s="8"/>
      <c r="O111" s="8"/>
      <c r="P111" s="8"/>
      <c r="Q111" s="8"/>
    </row>
    <row r="112" spans="1:17" ht="16.5">
      <c r="A112" s="6"/>
      <c r="C112" s="7"/>
      <c r="D112" s="8"/>
      <c r="E112" s="8"/>
      <c r="L112" s="9"/>
      <c r="M112" s="9"/>
      <c r="N112" s="8"/>
      <c r="O112" s="8"/>
      <c r="P112" s="8"/>
      <c r="Q112" s="8"/>
    </row>
    <row r="113" spans="1:17" ht="16.5">
      <c r="A113" s="6"/>
      <c r="C113" s="7"/>
      <c r="D113" s="8"/>
      <c r="E113" s="8"/>
      <c r="L113" s="9"/>
      <c r="M113" s="9"/>
      <c r="N113" s="8"/>
      <c r="O113" s="8"/>
      <c r="P113" s="8"/>
      <c r="Q113" s="8"/>
    </row>
    <row r="114" spans="1:17" ht="16.5">
      <c r="A114" s="6"/>
      <c r="C114" s="7"/>
      <c r="D114" s="8"/>
      <c r="E114" s="8"/>
      <c r="L114" s="9"/>
      <c r="M114" s="9"/>
      <c r="N114" s="8"/>
      <c r="O114" s="8"/>
      <c r="P114" s="8"/>
      <c r="Q114" s="8"/>
    </row>
    <row r="115" spans="1:17" ht="16.5">
      <c r="A115" s="6"/>
      <c r="C115" s="7"/>
      <c r="D115" s="8"/>
      <c r="E115" s="8"/>
      <c r="L115" s="9"/>
      <c r="M115" s="9"/>
      <c r="N115" s="8"/>
      <c r="O115" s="8"/>
      <c r="P115" s="8"/>
      <c r="Q115" s="8"/>
    </row>
    <row r="116" spans="1:17" ht="16.5">
      <c r="A116" s="6"/>
      <c r="C116" s="7"/>
      <c r="D116" s="8"/>
      <c r="E116" s="8"/>
      <c r="L116" s="9"/>
      <c r="M116" s="9"/>
      <c r="N116" s="8"/>
      <c r="O116" s="8"/>
      <c r="P116" s="8"/>
      <c r="Q116" s="8"/>
    </row>
    <row r="117" spans="1:17" ht="16.5">
      <c r="A117" s="6"/>
      <c r="C117" s="7"/>
      <c r="D117" s="8"/>
      <c r="E117" s="8"/>
      <c r="L117" s="9"/>
      <c r="M117" s="9"/>
      <c r="N117" s="8"/>
      <c r="O117" s="8"/>
      <c r="P117" s="8"/>
      <c r="Q117" s="8"/>
    </row>
    <row r="118" spans="1:17" ht="16.5">
      <c r="A118" s="6"/>
      <c r="C118" s="7"/>
      <c r="D118" s="8"/>
      <c r="E118" s="8"/>
      <c r="L118" s="9"/>
      <c r="M118" s="9"/>
      <c r="N118" s="8"/>
      <c r="O118" s="8"/>
      <c r="P118" s="8"/>
      <c r="Q118" s="8"/>
    </row>
    <row r="119" spans="1:17" ht="16.5">
      <c r="A119" s="6"/>
      <c r="C119" s="7"/>
      <c r="D119" s="8"/>
      <c r="E119" s="8"/>
      <c r="L119" s="9"/>
      <c r="M119" s="9"/>
      <c r="N119" s="8"/>
      <c r="O119" s="8"/>
      <c r="P119" s="8"/>
      <c r="Q119" s="8"/>
    </row>
    <row r="120" spans="1:17" ht="16.5">
      <c r="A120" s="6"/>
      <c r="C120" s="7"/>
      <c r="D120" s="8"/>
      <c r="E120" s="8"/>
      <c r="L120" s="9"/>
      <c r="M120" s="9"/>
      <c r="N120" s="8"/>
      <c r="O120" s="8"/>
      <c r="P120" s="8"/>
      <c r="Q120" s="8"/>
    </row>
    <row r="121" spans="1:17" ht="16.5">
      <c r="A121" s="6"/>
      <c r="C121" s="7"/>
      <c r="D121" s="8"/>
      <c r="E121" s="8"/>
      <c r="L121" s="9"/>
      <c r="M121" s="9"/>
      <c r="N121" s="8"/>
      <c r="O121" s="8"/>
      <c r="P121" s="8"/>
      <c r="Q121" s="8"/>
    </row>
    <row r="122" spans="1:17" ht="16.5">
      <c r="A122" s="6"/>
      <c r="C122" s="7"/>
      <c r="D122" s="8"/>
      <c r="E122" s="8"/>
      <c r="L122" s="9"/>
      <c r="M122" s="9"/>
      <c r="N122" s="8"/>
      <c r="O122" s="8"/>
      <c r="P122" s="8"/>
      <c r="Q122" s="8"/>
    </row>
    <row r="123" spans="1:17" ht="16.5">
      <c r="A123" s="6"/>
      <c r="C123" s="7"/>
      <c r="D123" s="8"/>
      <c r="E123" s="8"/>
      <c r="L123" s="9"/>
      <c r="M123" s="9"/>
      <c r="N123" s="8"/>
      <c r="O123" s="8"/>
      <c r="P123" s="8"/>
      <c r="Q123" s="8"/>
    </row>
    <row r="124" spans="1:17" ht="16.5">
      <c r="A124" s="6"/>
      <c r="C124" s="7"/>
      <c r="D124" s="8"/>
      <c r="E124" s="8"/>
      <c r="L124" s="9"/>
      <c r="M124" s="9"/>
      <c r="N124" s="8"/>
      <c r="O124" s="8"/>
      <c r="P124" s="8"/>
      <c r="Q124" s="8"/>
    </row>
    <row r="125" spans="1:17" ht="16.5">
      <c r="A125" s="6"/>
      <c r="C125" s="7"/>
      <c r="D125" s="8"/>
      <c r="E125" s="8"/>
      <c r="L125" s="9"/>
      <c r="M125" s="9"/>
      <c r="N125" s="8"/>
      <c r="O125" s="8"/>
      <c r="P125" s="8"/>
      <c r="Q125" s="8"/>
    </row>
    <row r="126" spans="1:17" ht="16.5">
      <c r="A126" s="6"/>
      <c r="C126" s="7"/>
      <c r="D126" s="8"/>
      <c r="E126" s="8"/>
      <c r="L126" s="9"/>
      <c r="M126" s="9"/>
      <c r="N126" s="8"/>
      <c r="O126" s="8"/>
      <c r="P126" s="8"/>
      <c r="Q126" s="8"/>
    </row>
    <row r="127" spans="1:17" ht="16.5">
      <c r="A127" s="6"/>
      <c r="C127" s="7"/>
      <c r="D127" s="8"/>
      <c r="E127" s="8"/>
      <c r="L127" s="9"/>
      <c r="M127" s="9"/>
      <c r="N127" s="8"/>
      <c r="O127" s="8"/>
      <c r="P127" s="8"/>
      <c r="Q127" s="8"/>
    </row>
    <row r="128" spans="1:17" ht="16.5">
      <c r="A128" s="6"/>
      <c r="C128" s="7"/>
      <c r="D128" s="8"/>
      <c r="E128" s="8"/>
      <c r="L128" s="9"/>
      <c r="M128" s="9"/>
      <c r="N128" s="8"/>
      <c r="O128" s="8"/>
      <c r="P128" s="8"/>
      <c r="Q128" s="8"/>
    </row>
    <row r="129" spans="1:17" ht="16.5">
      <c r="A129" s="6"/>
      <c r="C129" s="7"/>
      <c r="D129" s="8"/>
      <c r="E129" s="8"/>
      <c r="L129" s="9"/>
      <c r="M129" s="9"/>
      <c r="N129" s="8"/>
      <c r="O129" s="8"/>
      <c r="P129" s="8"/>
      <c r="Q129" s="8"/>
    </row>
    <row r="130" spans="1:17" ht="16.5">
      <c r="A130" s="6"/>
      <c r="C130" s="7"/>
      <c r="D130" s="8"/>
      <c r="E130" s="8"/>
      <c r="L130" s="9"/>
      <c r="M130" s="9"/>
      <c r="N130" s="8"/>
      <c r="O130" s="8"/>
      <c r="P130" s="8"/>
      <c r="Q130" s="8"/>
    </row>
    <row r="131" spans="1:17" ht="16.5">
      <c r="A131" s="6"/>
      <c r="C131" s="7"/>
      <c r="D131" s="8"/>
      <c r="E131" s="8"/>
      <c r="L131" s="9"/>
      <c r="M131" s="9"/>
      <c r="N131" s="8"/>
      <c r="O131" s="8"/>
      <c r="P131" s="8"/>
      <c r="Q131" s="8"/>
    </row>
    <row r="132" spans="1:17" ht="16.5">
      <c r="A132" s="6"/>
      <c r="C132" s="7"/>
      <c r="D132" s="8"/>
      <c r="E132" s="8"/>
      <c r="L132" s="9"/>
      <c r="M132" s="9"/>
      <c r="N132" s="8"/>
      <c r="O132" s="8"/>
      <c r="P132" s="8"/>
      <c r="Q132" s="8"/>
    </row>
    <row r="133" spans="1:17" ht="16.5">
      <c r="A133" s="6"/>
      <c r="C133" s="7"/>
      <c r="D133" s="8"/>
      <c r="E133" s="8"/>
      <c r="L133" s="9"/>
      <c r="M133" s="9"/>
      <c r="N133" s="8"/>
      <c r="O133" s="8"/>
      <c r="P133" s="8"/>
      <c r="Q133" s="8"/>
    </row>
    <row r="134" spans="1:17" ht="16.5">
      <c r="A134" s="6"/>
      <c r="C134" s="7"/>
      <c r="D134" s="8"/>
      <c r="E134" s="8"/>
      <c r="L134" s="9"/>
      <c r="M134" s="9"/>
      <c r="N134" s="8"/>
      <c r="O134" s="8"/>
      <c r="P134" s="8"/>
      <c r="Q134" s="8"/>
    </row>
    <row r="135" spans="1:17" ht="16.5">
      <c r="A135" s="6"/>
      <c r="C135" s="7"/>
      <c r="D135" s="8"/>
      <c r="E135" s="8"/>
      <c r="L135" s="9"/>
      <c r="M135" s="9"/>
      <c r="N135" s="8"/>
      <c r="O135" s="8"/>
      <c r="P135" s="8"/>
      <c r="Q135" s="8"/>
    </row>
    <row r="136" spans="1:17" ht="16.5">
      <c r="A136" s="6"/>
      <c r="C136" s="7"/>
      <c r="D136" s="8"/>
      <c r="E136" s="8"/>
      <c r="L136" s="9"/>
      <c r="M136" s="9"/>
      <c r="N136" s="8"/>
      <c r="O136" s="8"/>
      <c r="P136" s="8"/>
      <c r="Q136" s="8"/>
    </row>
    <row r="137" spans="1:17" ht="16.5">
      <c r="A137" s="6"/>
      <c r="C137" s="7"/>
      <c r="D137" s="8"/>
      <c r="E137" s="8"/>
      <c r="L137" s="9"/>
      <c r="M137" s="9"/>
      <c r="N137" s="8"/>
      <c r="O137" s="8"/>
      <c r="P137" s="8"/>
      <c r="Q137" s="8"/>
    </row>
    <row r="138" spans="1:17" ht="16.5">
      <c r="A138" s="6"/>
      <c r="C138" s="7"/>
      <c r="D138" s="8"/>
      <c r="E138" s="8"/>
      <c r="L138" s="9"/>
      <c r="M138" s="9"/>
      <c r="N138" s="8"/>
      <c r="O138" s="8"/>
      <c r="P138" s="8"/>
      <c r="Q138" s="8"/>
    </row>
    <row r="139" spans="1:17" ht="16.5">
      <c r="A139" s="6"/>
      <c r="C139" s="7"/>
      <c r="D139" s="8"/>
      <c r="E139" s="8"/>
      <c r="L139" s="9"/>
      <c r="M139" s="9"/>
      <c r="N139" s="8"/>
      <c r="O139" s="8"/>
      <c r="P139" s="8"/>
      <c r="Q139" s="8"/>
    </row>
    <row r="140" spans="1:17" ht="16.5">
      <c r="A140" s="6"/>
      <c r="C140" s="7"/>
      <c r="D140" s="8"/>
      <c r="E140" s="8"/>
      <c r="L140" s="9"/>
      <c r="M140" s="9"/>
      <c r="N140" s="8"/>
      <c r="O140" s="8"/>
      <c r="P140" s="8"/>
      <c r="Q140" s="8"/>
    </row>
    <row r="141" spans="1:17" ht="16.5">
      <c r="A141" s="6"/>
      <c r="C141" s="7"/>
      <c r="D141" s="8"/>
      <c r="E141" s="8"/>
      <c r="L141" s="9"/>
      <c r="M141" s="9"/>
      <c r="N141" s="8"/>
      <c r="O141" s="8"/>
      <c r="P141" s="8"/>
      <c r="Q141" s="8"/>
    </row>
    <row r="142" spans="1:17" ht="16.5">
      <c r="A142" s="6"/>
      <c r="C142" s="7"/>
      <c r="D142" s="8"/>
      <c r="E142" s="8"/>
      <c r="L142" s="9"/>
      <c r="M142" s="9"/>
      <c r="N142" s="8"/>
      <c r="O142" s="8"/>
      <c r="P142" s="8"/>
      <c r="Q142" s="8"/>
    </row>
    <row r="143" spans="1:17" ht="16.5">
      <c r="A143" s="6"/>
      <c r="C143" s="7"/>
      <c r="D143" s="8"/>
      <c r="E143" s="8"/>
      <c r="L143" s="9"/>
      <c r="M143" s="9"/>
      <c r="N143" s="8"/>
      <c r="O143" s="8"/>
      <c r="P143" s="8"/>
      <c r="Q143" s="8"/>
    </row>
    <row r="144" spans="1:17" ht="16.5">
      <c r="A144" s="6"/>
      <c r="C144" s="7"/>
      <c r="D144" s="8"/>
      <c r="E144" s="8"/>
      <c r="L144" s="9"/>
      <c r="M144" s="9"/>
      <c r="N144" s="8"/>
      <c r="O144" s="8"/>
      <c r="P144" s="8"/>
      <c r="Q144" s="8"/>
    </row>
    <row r="145" spans="1:17" ht="16.5">
      <c r="A145" s="6"/>
      <c r="C145" s="7"/>
      <c r="D145" s="8"/>
      <c r="E145" s="8"/>
      <c r="L145" s="9"/>
      <c r="M145" s="9"/>
      <c r="N145" s="8"/>
      <c r="O145" s="8"/>
      <c r="P145" s="8"/>
      <c r="Q145" s="8"/>
    </row>
    <row r="146" spans="1:17" ht="16.5">
      <c r="A146" s="6"/>
      <c r="C146" s="7"/>
      <c r="D146" s="8"/>
      <c r="E146" s="8"/>
      <c r="L146" s="9"/>
      <c r="M146" s="9"/>
      <c r="N146" s="8"/>
      <c r="O146" s="8"/>
      <c r="P146" s="8"/>
      <c r="Q146" s="8"/>
    </row>
    <row r="147" spans="1:17" ht="16.5">
      <c r="A147" s="6"/>
      <c r="C147" s="7"/>
      <c r="D147" s="8"/>
      <c r="E147" s="8"/>
      <c r="L147" s="9"/>
      <c r="M147" s="9"/>
      <c r="N147" s="8"/>
      <c r="O147" s="8"/>
      <c r="P147" s="8"/>
      <c r="Q147" s="8"/>
    </row>
    <row r="148" spans="1:17" ht="16.5">
      <c r="A148" s="6"/>
      <c r="C148" s="7"/>
      <c r="D148" s="8"/>
      <c r="E148" s="8"/>
      <c r="L148" s="9"/>
      <c r="M148" s="9"/>
      <c r="N148" s="8"/>
      <c r="O148" s="8"/>
      <c r="P148" s="8"/>
      <c r="Q148" s="8"/>
    </row>
    <row r="149" spans="1:17" ht="16.5">
      <c r="A149" s="6"/>
      <c r="C149" s="7"/>
      <c r="D149" s="8"/>
      <c r="E149" s="8"/>
      <c r="L149" s="9"/>
      <c r="M149" s="9"/>
      <c r="N149" s="8"/>
      <c r="O149" s="8"/>
      <c r="P149" s="8"/>
      <c r="Q149" s="8"/>
    </row>
    <row r="150" spans="1:17" ht="16.5">
      <c r="A150" s="6"/>
      <c r="C150" s="7"/>
      <c r="D150" s="8"/>
      <c r="E150" s="8"/>
      <c r="L150" s="9"/>
      <c r="M150" s="9"/>
      <c r="N150" s="8"/>
      <c r="O150" s="8"/>
      <c r="P150" s="8"/>
      <c r="Q150" s="8"/>
    </row>
    <row r="151" spans="1:17" ht="16.5">
      <c r="A151" s="6"/>
      <c r="C151" s="7"/>
      <c r="D151" s="8"/>
      <c r="E151" s="8"/>
      <c r="L151" s="9"/>
      <c r="M151" s="9"/>
      <c r="N151" s="8"/>
      <c r="O151" s="8"/>
      <c r="P151" s="8"/>
      <c r="Q151" s="8"/>
    </row>
    <row r="152" spans="1:17" ht="16.5">
      <c r="A152" s="6"/>
      <c r="C152" s="7"/>
      <c r="D152" s="8"/>
      <c r="E152" s="8"/>
      <c r="L152" s="9"/>
      <c r="M152" s="9"/>
      <c r="N152" s="8"/>
      <c r="O152" s="8"/>
      <c r="P152" s="8"/>
      <c r="Q152" s="8"/>
    </row>
    <row r="153" spans="1:17" ht="16.5">
      <c r="A153" s="6"/>
      <c r="C153" s="7"/>
      <c r="D153" s="8"/>
      <c r="E153" s="8"/>
      <c r="L153" s="9"/>
      <c r="M153" s="9"/>
      <c r="N153" s="8"/>
      <c r="O153" s="8"/>
      <c r="P153" s="8"/>
      <c r="Q153" s="8"/>
    </row>
    <row r="154" spans="1:17" ht="16.5">
      <c r="A154" s="6"/>
      <c r="C154" s="7"/>
      <c r="D154" s="8"/>
      <c r="E154" s="8"/>
      <c r="L154" s="9"/>
      <c r="M154" s="9"/>
      <c r="N154" s="8"/>
      <c r="O154" s="8"/>
      <c r="P154" s="8"/>
      <c r="Q154" s="8"/>
    </row>
    <row r="155" spans="1:17" ht="16.5">
      <c r="A155" s="6"/>
      <c r="C155" s="7"/>
      <c r="D155" s="8"/>
      <c r="E155" s="8"/>
      <c r="L155" s="9"/>
      <c r="M155" s="9"/>
      <c r="N155" s="8"/>
      <c r="O155" s="8"/>
      <c r="P155" s="8"/>
      <c r="Q155" s="8"/>
    </row>
    <row r="156" spans="1:17" ht="16.5">
      <c r="A156" s="6"/>
      <c r="C156" s="7"/>
      <c r="D156" s="8"/>
      <c r="E156" s="8"/>
      <c r="L156" s="9"/>
      <c r="M156" s="9"/>
      <c r="N156" s="8"/>
      <c r="O156" s="8"/>
      <c r="P156" s="8"/>
      <c r="Q156" s="8"/>
    </row>
    <row r="157" spans="1:17" ht="16.5">
      <c r="A157" s="6"/>
      <c r="C157" s="7"/>
      <c r="D157" s="8"/>
      <c r="E157" s="8"/>
      <c r="L157" s="9"/>
      <c r="M157" s="9"/>
      <c r="N157" s="8"/>
      <c r="O157" s="8"/>
      <c r="P157" s="8"/>
      <c r="Q157" s="8"/>
    </row>
    <row r="158" spans="1:17" ht="16.5">
      <c r="A158" s="6"/>
      <c r="C158" s="7"/>
      <c r="D158" s="8"/>
      <c r="E158" s="8"/>
      <c r="L158" s="9"/>
      <c r="M158" s="9"/>
      <c r="N158" s="8"/>
      <c r="O158" s="8"/>
      <c r="P158" s="8"/>
      <c r="Q158" s="8"/>
    </row>
    <row r="159" spans="1:17" ht="16.5">
      <c r="A159" s="6"/>
      <c r="C159" s="7"/>
      <c r="D159" s="8"/>
      <c r="E159" s="8"/>
      <c r="L159" s="9"/>
      <c r="M159" s="9"/>
      <c r="N159" s="8"/>
      <c r="O159" s="8"/>
      <c r="P159" s="8"/>
      <c r="Q159" s="8"/>
    </row>
    <row r="160" spans="1:17" ht="16.5">
      <c r="A160" s="6"/>
      <c r="C160" s="7"/>
      <c r="D160" s="8"/>
      <c r="E160" s="8"/>
      <c r="L160" s="9"/>
      <c r="M160" s="9"/>
      <c r="N160" s="8"/>
      <c r="O160" s="8"/>
      <c r="P160" s="8"/>
      <c r="Q160" s="8"/>
    </row>
    <row r="161" spans="1:17" ht="16.5">
      <c r="A161" s="6"/>
      <c r="C161" s="7"/>
      <c r="D161" s="8"/>
      <c r="E161" s="8"/>
      <c r="L161" s="9"/>
      <c r="M161" s="9"/>
      <c r="N161" s="8"/>
      <c r="O161" s="8"/>
      <c r="P161" s="8"/>
      <c r="Q161" s="8"/>
    </row>
    <row r="162" spans="1:17" ht="16.5">
      <c r="A162" s="6"/>
      <c r="C162" s="7"/>
      <c r="D162" s="8"/>
      <c r="E162" s="8"/>
      <c r="L162" s="9"/>
      <c r="M162" s="9"/>
      <c r="N162" s="8"/>
      <c r="O162" s="8"/>
      <c r="P162" s="8"/>
      <c r="Q162" s="8"/>
    </row>
    <row r="163" spans="1:17" ht="16.5">
      <c r="A163" s="6"/>
      <c r="C163" s="7"/>
      <c r="D163" s="8"/>
      <c r="E163" s="8"/>
      <c r="L163" s="9"/>
      <c r="M163" s="9"/>
      <c r="N163" s="8"/>
      <c r="O163" s="8"/>
      <c r="P163" s="8"/>
      <c r="Q163" s="8"/>
    </row>
    <row r="164" spans="1:17" ht="16.5">
      <c r="A164" s="6"/>
      <c r="C164" s="7"/>
      <c r="D164" s="8"/>
      <c r="E164" s="8"/>
      <c r="L164" s="9"/>
      <c r="M164" s="9"/>
      <c r="N164" s="8"/>
      <c r="O164" s="8"/>
      <c r="P164" s="8"/>
      <c r="Q164" s="8"/>
    </row>
    <row r="165" spans="1:17" ht="16.5">
      <c r="A165" s="6"/>
      <c r="C165" s="7"/>
      <c r="D165" s="8"/>
      <c r="E165" s="8"/>
      <c r="L165" s="9"/>
      <c r="M165" s="9"/>
      <c r="N165" s="8"/>
      <c r="O165" s="8"/>
      <c r="P165" s="8"/>
      <c r="Q165" s="8"/>
    </row>
    <row r="166" spans="1:17" ht="16.5">
      <c r="A166" s="6"/>
      <c r="C166" s="7"/>
      <c r="D166" s="8"/>
      <c r="E166" s="8"/>
      <c r="L166" s="9"/>
      <c r="M166" s="9"/>
      <c r="N166" s="8"/>
      <c r="O166" s="8"/>
      <c r="P166" s="8"/>
      <c r="Q166" s="8"/>
    </row>
    <row r="167" spans="1:17" ht="16.5">
      <c r="A167" s="6"/>
      <c r="C167" s="7"/>
      <c r="D167" s="8"/>
      <c r="E167" s="8"/>
      <c r="L167" s="9"/>
      <c r="M167" s="9"/>
      <c r="N167" s="8"/>
      <c r="O167" s="8"/>
      <c r="P167" s="8"/>
      <c r="Q167" s="8"/>
    </row>
    <row r="168" spans="1:17" ht="16.5">
      <c r="A168" s="6"/>
      <c r="C168" s="7"/>
      <c r="D168" s="8"/>
      <c r="E168" s="8"/>
      <c r="L168" s="9"/>
      <c r="M168" s="9"/>
      <c r="N168" s="8"/>
      <c r="O168" s="8"/>
      <c r="P168" s="8"/>
      <c r="Q168" s="8"/>
    </row>
    <row r="169" spans="1:17" ht="16.5">
      <c r="A169" s="6"/>
      <c r="C169" s="7"/>
      <c r="D169" s="8"/>
      <c r="E169" s="8"/>
      <c r="L169" s="9"/>
      <c r="M169" s="9"/>
      <c r="N169" s="8"/>
      <c r="O169" s="8"/>
      <c r="P169" s="8"/>
      <c r="Q169" s="8"/>
    </row>
    <row r="170" spans="1:17" ht="16.5">
      <c r="A170" s="6"/>
      <c r="C170" s="7"/>
      <c r="D170" s="8"/>
      <c r="E170" s="8"/>
      <c r="L170" s="9"/>
      <c r="M170" s="9"/>
      <c r="N170" s="8"/>
      <c r="O170" s="8"/>
      <c r="P170" s="8"/>
      <c r="Q170" s="8"/>
    </row>
    <row r="171" spans="1:17" ht="16.5">
      <c r="A171" s="6"/>
      <c r="C171" s="7"/>
      <c r="D171" s="8"/>
      <c r="E171" s="8"/>
      <c r="L171" s="9"/>
      <c r="M171" s="9"/>
      <c r="N171" s="8"/>
      <c r="O171" s="8"/>
      <c r="P171" s="8"/>
      <c r="Q171" s="8"/>
    </row>
    <row r="172" spans="1:17" ht="16.5">
      <c r="A172" s="6"/>
      <c r="C172" s="7"/>
      <c r="D172" s="8"/>
      <c r="E172" s="8"/>
      <c r="L172" s="9"/>
      <c r="M172" s="9"/>
      <c r="N172" s="8"/>
      <c r="O172" s="8"/>
      <c r="P172" s="8"/>
      <c r="Q172" s="8"/>
    </row>
    <row r="173" spans="1:17" ht="16.5">
      <c r="A173" s="6"/>
      <c r="C173" s="7"/>
      <c r="D173" s="8"/>
      <c r="E173" s="8"/>
      <c r="L173" s="9"/>
      <c r="M173" s="9"/>
      <c r="N173" s="8"/>
      <c r="O173" s="8"/>
      <c r="P173" s="8"/>
      <c r="Q173" s="8"/>
    </row>
    <row r="174" spans="1:17" ht="16.5">
      <c r="A174" s="6"/>
      <c r="C174" s="7"/>
      <c r="D174" s="8"/>
      <c r="E174" s="8"/>
      <c r="L174" s="9"/>
      <c r="M174" s="9"/>
      <c r="N174" s="8"/>
      <c r="O174" s="8"/>
      <c r="P174" s="8"/>
      <c r="Q174" s="8"/>
    </row>
    <row r="175" spans="1:17" ht="16.5">
      <c r="A175" s="6"/>
      <c r="C175" s="7"/>
      <c r="D175" s="8"/>
      <c r="E175" s="8"/>
      <c r="L175" s="9"/>
      <c r="M175" s="9"/>
      <c r="N175" s="8"/>
      <c r="O175" s="8"/>
      <c r="P175" s="8"/>
      <c r="Q175" s="8"/>
    </row>
    <row r="176" spans="1:17" ht="16.5">
      <c r="A176" s="6"/>
      <c r="C176" s="7"/>
      <c r="D176" s="8"/>
      <c r="E176" s="8"/>
      <c r="L176" s="9"/>
      <c r="M176" s="9"/>
      <c r="N176" s="8"/>
      <c r="O176" s="8"/>
      <c r="P176" s="8"/>
      <c r="Q176" s="8"/>
    </row>
    <row r="177" spans="1:17" ht="16.5">
      <c r="A177" s="6"/>
      <c r="C177" s="7"/>
      <c r="D177" s="8"/>
      <c r="E177" s="8"/>
      <c r="L177" s="9"/>
      <c r="M177" s="9"/>
      <c r="N177" s="8"/>
      <c r="O177" s="8"/>
      <c r="P177" s="8"/>
      <c r="Q177" s="8"/>
    </row>
    <row r="178" spans="1:17" ht="16.5">
      <c r="A178" s="6"/>
      <c r="C178" s="7"/>
      <c r="D178" s="8"/>
      <c r="E178" s="8"/>
      <c r="L178" s="9"/>
      <c r="M178" s="9"/>
      <c r="N178" s="8"/>
      <c r="O178" s="8"/>
      <c r="P178" s="8"/>
      <c r="Q178" s="8"/>
    </row>
    <row r="179" spans="1:17" ht="16.5">
      <c r="A179" s="6"/>
      <c r="C179" s="7"/>
      <c r="D179" s="8"/>
      <c r="E179" s="8"/>
      <c r="L179" s="9"/>
      <c r="M179" s="9"/>
      <c r="N179" s="8"/>
      <c r="O179" s="8"/>
      <c r="P179" s="8"/>
      <c r="Q179" s="8"/>
    </row>
    <row r="180" spans="1:17" ht="16.5">
      <c r="A180" s="6"/>
      <c r="C180" s="7"/>
      <c r="D180" s="8"/>
      <c r="E180" s="8"/>
      <c r="L180" s="9"/>
      <c r="M180" s="9"/>
      <c r="N180" s="8"/>
      <c r="O180" s="8"/>
      <c r="P180" s="8"/>
      <c r="Q180" s="8"/>
    </row>
    <row r="181" spans="1:17" ht="16.5">
      <c r="A181" s="6"/>
      <c r="C181" s="7"/>
      <c r="D181" s="8"/>
      <c r="E181" s="8"/>
      <c r="L181" s="9"/>
      <c r="M181" s="9"/>
      <c r="N181" s="8"/>
      <c r="O181" s="8"/>
      <c r="P181" s="8"/>
      <c r="Q181" s="8"/>
    </row>
    <row r="182" spans="1:17" ht="16.5">
      <c r="A182" s="6"/>
      <c r="C182" s="7"/>
      <c r="D182" s="8"/>
      <c r="E182" s="8"/>
      <c r="L182" s="9"/>
      <c r="M182" s="9"/>
      <c r="N182" s="8"/>
      <c r="O182" s="8"/>
      <c r="P182" s="8"/>
      <c r="Q182" s="8"/>
    </row>
    <row r="183" spans="1:17" ht="16.5">
      <c r="A183" s="6"/>
      <c r="C183" s="7"/>
      <c r="D183" s="8"/>
      <c r="E183" s="8"/>
      <c r="L183" s="9"/>
      <c r="M183" s="9"/>
      <c r="N183" s="8"/>
      <c r="O183" s="8"/>
      <c r="P183" s="8"/>
      <c r="Q183" s="8"/>
    </row>
    <row r="184" spans="1:17" ht="16.5">
      <c r="A184" s="6"/>
      <c r="C184" s="7"/>
      <c r="D184" s="8"/>
      <c r="E184" s="8"/>
      <c r="L184" s="9"/>
      <c r="M184" s="9"/>
      <c r="N184" s="8"/>
      <c r="O184" s="8"/>
      <c r="P184" s="8"/>
      <c r="Q184" s="8"/>
    </row>
    <row r="185" spans="1:17" ht="16.5">
      <c r="A185" s="6"/>
      <c r="C185" s="7"/>
      <c r="D185" s="8"/>
      <c r="E185" s="8"/>
      <c r="L185" s="9"/>
      <c r="M185" s="9"/>
      <c r="N185" s="8"/>
      <c r="O185" s="8"/>
      <c r="P185" s="8"/>
      <c r="Q185" s="8"/>
    </row>
    <row r="186" spans="1:17" ht="16.5">
      <c r="A186" s="6"/>
      <c r="C186" s="7"/>
      <c r="D186" s="8"/>
      <c r="E186" s="8"/>
      <c r="L186" s="9"/>
      <c r="M186" s="9"/>
      <c r="N186" s="8"/>
      <c r="O186" s="8"/>
      <c r="P186" s="8"/>
      <c r="Q186" s="8"/>
    </row>
    <row r="187" spans="1:17" ht="16.5">
      <c r="A187" s="6"/>
      <c r="C187" s="7"/>
      <c r="D187" s="8"/>
      <c r="E187" s="8"/>
      <c r="L187" s="9"/>
      <c r="M187" s="9"/>
      <c r="N187" s="8"/>
      <c r="O187" s="8"/>
      <c r="P187" s="8"/>
      <c r="Q187" s="8"/>
    </row>
    <row r="188" spans="1:17" ht="16.5">
      <c r="A188" s="6"/>
      <c r="C188" s="7"/>
      <c r="D188" s="8"/>
      <c r="E188" s="8"/>
      <c r="L188" s="9"/>
      <c r="M188" s="9"/>
      <c r="N188" s="8"/>
      <c r="O188" s="8"/>
      <c r="P188" s="8"/>
      <c r="Q188" s="8"/>
    </row>
    <row r="189" spans="1:17" ht="16.5">
      <c r="A189" s="6"/>
      <c r="C189" s="7"/>
      <c r="D189" s="8"/>
      <c r="E189" s="8"/>
      <c r="L189" s="9"/>
      <c r="M189" s="9"/>
      <c r="N189" s="8"/>
      <c r="O189" s="8"/>
      <c r="P189" s="8"/>
      <c r="Q189" s="8"/>
    </row>
    <row r="190" spans="1:17" ht="16.5">
      <c r="A190" s="6"/>
      <c r="C190" s="7"/>
      <c r="D190" s="8"/>
      <c r="E190" s="8"/>
      <c r="L190" s="9"/>
      <c r="M190" s="9"/>
      <c r="N190" s="8"/>
      <c r="O190" s="8"/>
      <c r="P190" s="8"/>
      <c r="Q190" s="8"/>
    </row>
    <row r="191" spans="1:17" ht="16.5">
      <c r="A191" s="6"/>
      <c r="C191" s="7"/>
      <c r="D191" s="8"/>
      <c r="E191" s="8"/>
      <c r="L191" s="9"/>
      <c r="M191" s="9"/>
      <c r="N191" s="8"/>
      <c r="O191" s="8"/>
      <c r="P191" s="8"/>
      <c r="Q191" s="8"/>
    </row>
    <row r="192" spans="1:17" ht="16.5">
      <c r="A192" s="6"/>
      <c r="C192" s="7"/>
      <c r="D192" s="8"/>
      <c r="E192" s="8"/>
      <c r="L192" s="9"/>
      <c r="M192" s="9"/>
      <c r="N192" s="8"/>
      <c r="O192" s="8"/>
      <c r="P192" s="8"/>
      <c r="Q192" s="8"/>
    </row>
    <row r="193" spans="1:17" ht="16.5">
      <c r="A193" s="6"/>
      <c r="C193" s="7"/>
      <c r="D193" s="8"/>
      <c r="E193" s="8"/>
      <c r="L193" s="9"/>
      <c r="M193" s="9"/>
      <c r="N193" s="8"/>
      <c r="O193" s="8"/>
      <c r="P193" s="8"/>
      <c r="Q193" s="8"/>
    </row>
    <row r="194" spans="1:17" ht="16.5">
      <c r="A194" s="6"/>
      <c r="C194" s="7"/>
      <c r="D194" s="8"/>
      <c r="E194" s="8"/>
      <c r="L194" s="9"/>
      <c r="M194" s="9"/>
      <c r="N194" s="8"/>
      <c r="O194" s="8"/>
      <c r="P194" s="8"/>
      <c r="Q194" s="8"/>
    </row>
    <row r="195" spans="1:17" ht="16.5">
      <c r="A195" s="6"/>
      <c r="C195" s="7"/>
      <c r="D195" s="8"/>
      <c r="E195" s="8"/>
      <c r="L195" s="9"/>
      <c r="M195" s="9"/>
      <c r="N195" s="8"/>
      <c r="O195" s="8"/>
      <c r="P195" s="8"/>
      <c r="Q195" s="8"/>
    </row>
    <row r="196" spans="1:17" ht="16.5">
      <c r="A196" s="6"/>
      <c r="C196" s="7"/>
      <c r="D196" s="8"/>
      <c r="E196" s="8"/>
      <c r="L196" s="9"/>
      <c r="M196" s="9"/>
      <c r="N196" s="8"/>
      <c r="O196" s="8"/>
      <c r="P196" s="8"/>
      <c r="Q196" s="8"/>
    </row>
    <row r="197" spans="1:17" ht="16.5">
      <c r="A197" s="6"/>
      <c r="C197" s="7"/>
      <c r="D197" s="8"/>
      <c r="E197" s="8"/>
      <c r="L197" s="9"/>
      <c r="M197" s="9"/>
      <c r="N197" s="8"/>
      <c r="O197" s="8"/>
      <c r="P197" s="8"/>
      <c r="Q197" s="8"/>
    </row>
    <row r="198" spans="1:17" ht="16.5">
      <c r="A198" s="6"/>
      <c r="C198" s="7"/>
      <c r="D198" s="8"/>
      <c r="E198" s="8"/>
      <c r="L198" s="9"/>
      <c r="M198" s="9"/>
      <c r="N198" s="8"/>
      <c r="O198" s="8"/>
      <c r="P198" s="8"/>
      <c r="Q198" s="8"/>
    </row>
    <row r="199" spans="1:17" ht="16.5">
      <c r="A199" s="6"/>
      <c r="C199" s="7"/>
      <c r="D199" s="8"/>
      <c r="E199" s="8"/>
      <c r="L199" s="9"/>
      <c r="M199" s="9"/>
      <c r="N199" s="8"/>
      <c r="O199" s="8"/>
      <c r="P199" s="8"/>
      <c r="Q199" s="8"/>
    </row>
    <row r="200" spans="1:17" ht="16.5">
      <c r="A200" s="6"/>
      <c r="C200" s="7"/>
      <c r="D200" s="8"/>
      <c r="E200" s="8"/>
      <c r="L200" s="9"/>
      <c r="M200" s="9"/>
      <c r="N200" s="8"/>
      <c r="O200" s="8"/>
      <c r="P200" s="8"/>
      <c r="Q200" s="8"/>
    </row>
    <row r="201" spans="1:17" ht="16.5">
      <c r="A201" s="6"/>
      <c r="C201" s="7"/>
      <c r="D201" s="8"/>
      <c r="E201" s="8"/>
      <c r="L201" s="9"/>
      <c r="M201" s="9"/>
      <c r="N201" s="8"/>
      <c r="O201" s="8"/>
      <c r="P201" s="8"/>
      <c r="Q201" s="8"/>
    </row>
    <row r="202" spans="1:17" ht="16.5">
      <c r="A202" s="6"/>
      <c r="C202" s="7"/>
      <c r="D202" s="8"/>
      <c r="E202" s="8"/>
      <c r="L202" s="9"/>
      <c r="M202" s="9"/>
      <c r="N202" s="8"/>
      <c r="O202" s="8"/>
      <c r="P202" s="8"/>
      <c r="Q202" s="8"/>
    </row>
    <row r="203" spans="1:17" ht="16.5">
      <c r="A203" s="6"/>
      <c r="C203" s="7"/>
      <c r="D203" s="8"/>
      <c r="E203" s="8"/>
      <c r="L203" s="9"/>
      <c r="M203" s="9"/>
      <c r="N203" s="8"/>
      <c r="O203" s="8"/>
      <c r="P203" s="8"/>
      <c r="Q203" s="8"/>
    </row>
    <row r="204" spans="1:17" ht="16.5">
      <c r="A204" s="6"/>
      <c r="C204" s="7"/>
      <c r="D204" s="8"/>
      <c r="E204" s="8"/>
      <c r="L204" s="9"/>
      <c r="M204" s="9"/>
      <c r="N204" s="8"/>
      <c r="O204" s="8"/>
      <c r="P204" s="8"/>
      <c r="Q204" s="8"/>
    </row>
    <row r="205" spans="1:17" ht="16.5">
      <c r="A205" s="6"/>
      <c r="C205" s="7"/>
      <c r="D205" s="8"/>
      <c r="E205" s="8"/>
      <c r="L205" s="9"/>
      <c r="M205" s="9"/>
      <c r="N205" s="8"/>
      <c r="O205" s="8"/>
      <c r="P205" s="8"/>
      <c r="Q205" s="8"/>
    </row>
    <row r="206" spans="1:17" ht="16.5">
      <c r="A206" s="6"/>
      <c r="C206" s="7"/>
      <c r="D206" s="8"/>
      <c r="E206" s="8"/>
      <c r="L206" s="9"/>
      <c r="M206" s="9"/>
      <c r="N206" s="8"/>
      <c r="O206" s="8"/>
      <c r="P206" s="8"/>
      <c r="Q206" s="8"/>
    </row>
    <row r="207" spans="1:17" ht="16.5">
      <c r="A207" s="6"/>
      <c r="C207" s="7"/>
      <c r="D207" s="8"/>
      <c r="E207" s="8"/>
      <c r="L207" s="9"/>
      <c r="M207" s="9"/>
      <c r="N207" s="8"/>
      <c r="O207" s="8"/>
      <c r="P207" s="8"/>
      <c r="Q207" s="8"/>
    </row>
    <row r="208" spans="1:17" ht="16.5">
      <c r="A208" s="6"/>
      <c r="C208" s="7"/>
      <c r="D208" s="8"/>
      <c r="E208" s="8"/>
      <c r="L208" s="9"/>
      <c r="M208" s="9"/>
      <c r="N208" s="8"/>
      <c r="O208" s="8"/>
      <c r="P208" s="8"/>
      <c r="Q208" s="8"/>
    </row>
    <row r="209" spans="1:17" ht="16.5">
      <c r="A209" s="6"/>
      <c r="C209" s="7"/>
      <c r="D209" s="8"/>
      <c r="E209" s="8"/>
      <c r="L209" s="9"/>
      <c r="M209" s="9"/>
      <c r="N209" s="8"/>
      <c r="O209" s="8"/>
      <c r="P209" s="8"/>
      <c r="Q209" s="8"/>
    </row>
    <row r="210" spans="1:17" ht="16.5">
      <c r="A210" s="6"/>
      <c r="C210" s="7"/>
      <c r="D210" s="8"/>
      <c r="E210" s="8"/>
      <c r="L210" s="9"/>
      <c r="M210" s="9"/>
      <c r="N210" s="8"/>
      <c r="O210" s="8"/>
      <c r="P210" s="8"/>
      <c r="Q210" s="8"/>
    </row>
    <row r="211" spans="1:17" ht="16.5">
      <c r="A211" s="6"/>
      <c r="C211" s="7"/>
      <c r="D211" s="8"/>
      <c r="E211" s="8"/>
      <c r="L211" s="9"/>
      <c r="M211" s="9"/>
      <c r="N211" s="8"/>
      <c r="O211" s="8"/>
      <c r="P211" s="8"/>
      <c r="Q211" s="8"/>
    </row>
    <row r="212" spans="1:17" ht="16.5">
      <c r="A212" s="6"/>
      <c r="C212" s="7"/>
      <c r="D212" s="8"/>
      <c r="E212" s="8"/>
      <c r="L212" s="9"/>
      <c r="M212" s="9"/>
      <c r="N212" s="8"/>
      <c r="O212" s="8"/>
      <c r="P212" s="8"/>
      <c r="Q212" s="8"/>
    </row>
    <row r="213" spans="1:17" ht="16.5">
      <c r="A213" s="6"/>
      <c r="C213" s="7"/>
      <c r="D213" s="8"/>
      <c r="E213" s="8"/>
      <c r="L213" s="9"/>
      <c r="M213" s="9"/>
      <c r="N213" s="8"/>
      <c r="O213" s="8"/>
      <c r="P213" s="8"/>
      <c r="Q213" s="8"/>
    </row>
    <row r="214" spans="1:17" ht="16.5">
      <c r="A214" s="6"/>
      <c r="C214" s="7"/>
      <c r="D214" s="8"/>
      <c r="E214" s="8"/>
      <c r="L214" s="9"/>
      <c r="M214" s="9"/>
      <c r="N214" s="8"/>
      <c r="O214" s="8"/>
      <c r="P214" s="8"/>
      <c r="Q214" s="8"/>
    </row>
    <row r="215" spans="1:17" ht="16.5">
      <c r="A215" s="6"/>
      <c r="C215" s="7"/>
      <c r="D215" s="8"/>
      <c r="E215" s="8"/>
      <c r="L215" s="9"/>
      <c r="M215" s="9"/>
      <c r="N215" s="8"/>
      <c r="O215" s="8"/>
      <c r="P215" s="8"/>
      <c r="Q215" s="8"/>
    </row>
    <row r="216" spans="1:17" ht="16.5">
      <c r="A216" s="6"/>
      <c r="C216" s="7"/>
      <c r="D216" s="8"/>
      <c r="E216" s="8"/>
      <c r="L216" s="9"/>
      <c r="M216" s="9"/>
      <c r="N216" s="8"/>
      <c r="O216" s="8"/>
      <c r="P216" s="8"/>
      <c r="Q216" s="8"/>
    </row>
    <row r="217" spans="1:17" ht="16.5">
      <c r="A217" s="6"/>
      <c r="C217" s="7"/>
      <c r="D217" s="8"/>
      <c r="E217" s="8"/>
      <c r="L217" s="9"/>
      <c r="M217" s="9"/>
      <c r="N217" s="8"/>
      <c r="O217" s="8"/>
      <c r="P217" s="8"/>
      <c r="Q217" s="8"/>
    </row>
    <row r="218" spans="1:17" ht="16.5">
      <c r="A218" s="6"/>
      <c r="C218" s="7"/>
      <c r="D218" s="8"/>
      <c r="E218" s="8"/>
      <c r="L218" s="9"/>
      <c r="M218" s="9"/>
      <c r="N218" s="8"/>
      <c r="O218" s="8"/>
      <c r="P218" s="8"/>
      <c r="Q218" s="8"/>
    </row>
    <row r="219" spans="1:17" ht="16.5">
      <c r="A219" s="6"/>
      <c r="C219" s="7"/>
      <c r="D219" s="8"/>
      <c r="E219" s="8"/>
      <c r="L219" s="9"/>
      <c r="M219" s="9"/>
      <c r="N219" s="8"/>
      <c r="O219" s="8"/>
      <c r="P219" s="8"/>
      <c r="Q219" s="8"/>
    </row>
    <row r="220" spans="1:17" ht="16.5">
      <c r="A220" s="6"/>
      <c r="C220" s="7"/>
      <c r="D220" s="8"/>
      <c r="E220" s="8"/>
      <c r="L220" s="9"/>
      <c r="M220" s="9"/>
      <c r="N220" s="8"/>
      <c r="O220" s="8"/>
      <c r="P220" s="8"/>
      <c r="Q220" s="8"/>
    </row>
    <row r="221" spans="1:17" ht="16.5">
      <c r="A221" s="6"/>
      <c r="C221" s="7"/>
      <c r="D221" s="8"/>
      <c r="E221" s="8"/>
      <c r="L221" s="9"/>
      <c r="M221" s="9"/>
      <c r="N221" s="8"/>
      <c r="O221" s="8"/>
      <c r="P221" s="8"/>
      <c r="Q221" s="8"/>
    </row>
    <row r="222" spans="1:17" ht="16.5">
      <c r="A222" s="6"/>
      <c r="C222" s="7"/>
      <c r="D222" s="8"/>
      <c r="E222" s="8"/>
      <c r="L222" s="9"/>
      <c r="M222" s="9"/>
      <c r="N222" s="8"/>
      <c r="O222" s="8"/>
      <c r="P222" s="8"/>
      <c r="Q222" s="8"/>
    </row>
    <row r="223" spans="1:17" ht="16.5">
      <c r="A223" s="6"/>
      <c r="C223" s="7"/>
      <c r="D223" s="8"/>
      <c r="E223" s="8"/>
      <c r="L223" s="9"/>
      <c r="M223" s="9"/>
      <c r="N223" s="8"/>
      <c r="O223" s="8"/>
      <c r="P223" s="8"/>
      <c r="Q223" s="8"/>
    </row>
    <row r="224" spans="1:17" ht="16.5">
      <c r="A224" s="6"/>
      <c r="C224" s="7"/>
      <c r="D224" s="8"/>
      <c r="E224" s="8"/>
      <c r="L224" s="9"/>
      <c r="M224" s="9"/>
      <c r="N224" s="8"/>
      <c r="O224" s="8"/>
      <c r="P224" s="8"/>
      <c r="Q224" s="8"/>
    </row>
    <row r="225" spans="1:17" ht="16.5">
      <c r="A225" s="6"/>
      <c r="C225" s="7"/>
      <c r="D225" s="8"/>
      <c r="E225" s="8"/>
      <c r="L225" s="9"/>
      <c r="M225" s="9"/>
      <c r="N225" s="8"/>
      <c r="O225" s="8"/>
      <c r="P225" s="8"/>
      <c r="Q225" s="8"/>
    </row>
    <row r="226" spans="1:17" ht="16.5">
      <c r="A226" s="6"/>
      <c r="C226" s="7"/>
      <c r="D226" s="8"/>
      <c r="E226" s="8"/>
      <c r="L226" s="9"/>
      <c r="M226" s="9"/>
      <c r="N226" s="8"/>
      <c r="O226" s="8"/>
      <c r="P226" s="8"/>
      <c r="Q226" s="8"/>
    </row>
    <row r="227" spans="1:17" ht="16.5">
      <c r="A227" s="6"/>
      <c r="C227" s="7"/>
      <c r="D227" s="8"/>
      <c r="E227" s="8"/>
      <c r="L227" s="9"/>
      <c r="M227" s="9"/>
      <c r="N227" s="8"/>
      <c r="O227" s="8"/>
      <c r="P227" s="8"/>
      <c r="Q227" s="8"/>
    </row>
    <row r="228" spans="1:17" ht="16.5">
      <c r="A228" s="6"/>
      <c r="C228" s="7"/>
      <c r="D228" s="8"/>
      <c r="E228" s="8"/>
      <c r="L228" s="9"/>
      <c r="M228" s="9"/>
      <c r="N228" s="8"/>
      <c r="O228" s="8"/>
      <c r="P228" s="8"/>
      <c r="Q228" s="8"/>
    </row>
    <row r="229" spans="1:17" ht="16.5">
      <c r="A229" s="6"/>
      <c r="C229" s="7"/>
      <c r="D229" s="8"/>
      <c r="E229" s="8"/>
      <c r="L229" s="9"/>
      <c r="M229" s="9"/>
      <c r="N229" s="8"/>
      <c r="O229" s="8"/>
      <c r="P229" s="8"/>
      <c r="Q229" s="8"/>
    </row>
    <row r="230" spans="1:17" ht="16.5">
      <c r="A230" s="6"/>
      <c r="C230" s="7"/>
      <c r="D230" s="8"/>
      <c r="E230" s="8"/>
      <c r="L230" s="9"/>
      <c r="M230" s="9"/>
      <c r="N230" s="8"/>
      <c r="O230" s="8"/>
      <c r="P230" s="8"/>
      <c r="Q230" s="8"/>
    </row>
    <row r="231" spans="1:17" ht="16.5">
      <c r="A231" s="6"/>
      <c r="C231" s="7"/>
      <c r="D231" s="8"/>
      <c r="E231" s="8"/>
      <c r="L231" s="9"/>
      <c r="M231" s="9"/>
      <c r="N231" s="8"/>
      <c r="O231" s="8"/>
      <c r="P231" s="8"/>
      <c r="Q231" s="8"/>
    </row>
    <row r="232" spans="1:17" ht="16.5">
      <c r="A232" s="6"/>
      <c r="C232" s="7"/>
      <c r="D232" s="8"/>
      <c r="E232" s="8"/>
      <c r="L232" s="9"/>
      <c r="M232" s="9"/>
      <c r="N232" s="8"/>
      <c r="O232" s="8"/>
      <c r="P232" s="8"/>
      <c r="Q232" s="8"/>
    </row>
    <row r="233" spans="1:17" ht="16.5">
      <c r="A233" s="6"/>
      <c r="C233" s="7"/>
      <c r="D233" s="8"/>
      <c r="E233" s="8"/>
      <c r="L233" s="9"/>
      <c r="M233" s="9"/>
      <c r="N233" s="8"/>
      <c r="O233" s="8"/>
      <c r="P233" s="8"/>
      <c r="Q233" s="8"/>
    </row>
    <row r="234" spans="1:17" ht="16.5">
      <c r="A234" s="6"/>
      <c r="C234" s="7"/>
      <c r="D234" s="8"/>
      <c r="E234" s="8"/>
      <c r="L234" s="9"/>
      <c r="M234" s="9"/>
      <c r="N234" s="8"/>
      <c r="O234" s="8"/>
      <c r="P234" s="8"/>
      <c r="Q234" s="8"/>
    </row>
    <row r="235" spans="1:17" ht="16.5">
      <c r="A235" s="6"/>
      <c r="C235" s="7"/>
      <c r="D235" s="8"/>
      <c r="E235" s="8"/>
      <c r="L235" s="9"/>
      <c r="M235" s="9"/>
      <c r="N235" s="8"/>
      <c r="O235" s="8"/>
      <c r="P235" s="8"/>
      <c r="Q235" s="8"/>
    </row>
    <row r="236" spans="1:17" ht="16.5">
      <c r="A236" s="6"/>
      <c r="C236" s="7"/>
      <c r="D236" s="8"/>
      <c r="E236" s="8"/>
      <c r="L236" s="9"/>
      <c r="M236" s="9"/>
      <c r="N236" s="8"/>
      <c r="O236" s="8"/>
      <c r="P236" s="8"/>
      <c r="Q236" s="8"/>
    </row>
    <row r="237" spans="1:17" ht="16.5">
      <c r="A237" s="6"/>
      <c r="C237" s="7"/>
      <c r="D237" s="8"/>
      <c r="E237" s="8"/>
      <c r="L237" s="9"/>
      <c r="M237" s="9"/>
      <c r="N237" s="8"/>
      <c r="O237" s="8"/>
      <c r="P237" s="8"/>
      <c r="Q237" s="8"/>
    </row>
    <row r="238" spans="1:17" ht="16.5">
      <c r="A238" s="6"/>
      <c r="C238" s="7"/>
      <c r="D238" s="8"/>
      <c r="E238" s="8"/>
      <c r="L238" s="9"/>
      <c r="M238" s="9"/>
      <c r="N238" s="8"/>
      <c r="O238" s="8"/>
      <c r="P238" s="8"/>
      <c r="Q238" s="8"/>
    </row>
    <row r="239" spans="1:17" ht="16.5">
      <c r="A239" s="6"/>
      <c r="C239" s="7"/>
      <c r="D239" s="8"/>
      <c r="E239" s="8"/>
      <c r="L239" s="9"/>
      <c r="M239" s="9"/>
      <c r="N239" s="8"/>
      <c r="O239" s="8"/>
      <c r="P239" s="8"/>
      <c r="Q239" s="8"/>
    </row>
    <row r="240" spans="1:17" ht="16.5">
      <c r="A240" s="6"/>
      <c r="C240" s="7"/>
      <c r="D240" s="8"/>
      <c r="E240" s="8"/>
      <c r="L240" s="9"/>
      <c r="M240" s="9"/>
      <c r="N240" s="8"/>
      <c r="O240" s="8"/>
      <c r="P240" s="8"/>
      <c r="Q240" s="8"/>
    </row>
    <row r="241" spans="1:17" ht="16.5">
      <c r="A241" s="6"/>
      <c r="C241" s="7"/>
      <c r="D241" s="8"/>
      <c r="E241" s="8"/>
      <c r="L241" s="9"/>
      <c r="M241" s="9"/>
      <c r="N241" s="8"/>
      <c r="O241" s="8"/>
      <c r="P241" s="8"/>
      <c r="Q241" s="8"/>
    </row>
    <row r="242" spans="1:17" ht="16.5">
      <c r="A242" s="6"/>
      <c r="C242" s="7"/>
      <c r="D242" s="8"/>
      <c r="E242" s="8"/>
      <c r="L242" s="9"/>
      <c r="M242" s="9"/>
      <c r="N242" s="8"/>
      <c r="O242" s="8"/>
      <c r="P242" s="8"/>
      <c r="Q242" s="8"/>
    </row>
    <row r="243" spans="1:17" ht="16.5">
      <c r="A243" s="6"/>
      <c r="C243" s="7"/>
      <c r="D243" s="8"/>
      <c r="E243" s="8"/>
      <c r="L243" s="9"/>
      <c r="M243" s="9"/>
      <c r="N243" s="8"/>
      <c r="O243" s="8"/>
      <c r="P243" s="8"/>
      <c r="Q243" s="8"/>
    </row>
    <row r="244" spans="1:17" ht="16.5">
      <c r="A244" s="6"/>
      <c r="C244" s="7"/>
      <c r="D244" s="8"/>
      <c r="E244" s="8"/>
      <c r="L244" s="9"/>
      <c r="M244" s="9"/>
      <c r="N244" s="8"/>
      <c r="O244" s="8"/>
      <c r="P244" s="8"/>
      <c r="Q244" s="8"/>
    </row>
    <row r="245" spans="1:17" ht="16.5">
      <c r="A245" s="6"/>
      <c r="C245" s="7"/>
      <c r="D245" s="8"/>
      <c r="E245" s="8"/>
      <c r="L245" s="9"/>
      <c r="M245" s="9"/>
      <c r="N245" s="8"/>
      <c r="O245" s="8"/>
      <c r="P245" s="8"/>
      <c r="Q245" s="8"/>
    </row>
    <row r="246" spans="1:17" ht="16.5">
      <c r="A246" s="6"/>
      <c r="C246" s="7"/>
      <c r="D246" s="8"/>
      <c r="E246" s="8"/>
      <c r="L246" s="9"/>
      <c r="M246" s="9"/>
      <c r="N246" s="8"/>
      <c r="O246" s="8"/>
      <c r="P246" s="8"/>
      <c r="Q246" s="8"/>
    </row>
    <row r="247" spans="1:17" ht="16.5">
      <c r="A247" s="6"/>
      <c r="C247" s="7"/>
      <c r="D247" s="8"/>
      <c r="E247" s="8"/>
      <c r="L247" s="9"/>
      <c r="M247" s="9"/>
      <c r="N247" s="8"/>
      <c r="O247" s="8"/>
      <c r="P247" s="8"/>
      <c r="Q247" s="8"/>
    </row>
    <row r="248" spans="1:17" ht="16.5">
      <c r="A248" s="6"/>
      <c r="C248" s="7"/>
      <c r="D248" s="8"/>
      <c r="E248" s="8"/>
      <c r="L248" s="9"/>
      <c r="M248" s="9"/>
      <c r="N248" s="8"/>
      <c r="O248" s="8"/>
      <c r="P248" s="8"/>
      <c r="Q248" s="8"/>
    </row>
    <row r="249" spans="1:17" ht="16.5">
      <c r="A249" s="6"/>
      <c r="C249" s="7"/>
      <c r="D249" s="8"/>
      <c r="E249" s="8"/>
      <c r="L249" s="9"/>
      <c r="M249" s="9"/>
      <c r="N249" s="8"/>
      <c r="O249" s="8"/>
      <c r="P249" s="8"/>
      <c r="Q249" s="8"/>
    </row>
    <row r="250" spans="1:17" ht="16.5">
      <c r="A250" s="6"/>
      <c r="C250" s="7"/>
      <c r="D250" s="8"/>
      <c r="E250" s="8"/>
      <c r="L250" s="9"/>
      <c r="M250" s="9"/>
      <c r="N250" s="8"/>
      <c r="O250" s="8"/>
      <c r="P250" s="8"/>
      <c r="Q250" s="8"/>
    </row>
  </sheetData>
  <sheetProtection/>
  <mergeCells count="15">
    <mergeCell ref="A3:Q3"/>
    <mergeCell ref="A4:Q4"/>
    <mergeCell ref="C6:D6"/>
    <mergeCell ref="F6:F7"/>
    <mergeCell ref="G6:G7"/>
    <mergeCell ref="E6:E7"/>
    <mergeCell ref="Q6:Q7"/>
    <mergeCell ref="N6:N7"/>
    <mergeCell ref="O6:O7"/>
    <mergeCell ref="P6:P7"/>
    <mergeCell ref="M6:M7"/>
    <mergeCell ref="H6:H7"/>
    <mergeCell ref="I6:I7"/>
    <mergeCell ref="J6:J7"/>
    <mergeCell ref="K6:L6"/>
  </mergeCells>
  <printOptions horizontalCentered="1"/>
  <pageMargins left="0.24" right="0.29" top="0.56" bottom="0.78740157480315" header="0.32" footer="0.41"/>
  <pageSetup fitToHeight="0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9"/>
  <sheetViews>
    <sheetView zoomScalePageLayoutView="0" workbookViewId="0" topLeftCell="A16">
      <selection activeCell="J32" sqref="J32"/>
    </sheetView>
  </sheetViews>
  <sheetFormatPr defaultColWidth="9.140625" defaultRowHeight="12.75"/>
  <cols>
    <col min="1" max="1" width="4.140625" style="642" customWidth="1"/>
    <col min="2" max="2" width="23.8515625" style="643" customWidth="1"/>
    <col min="3" max="3" width="7.00390625" style="643" customWidth="1"/>
    <col min="4" max="5" width="7.7109375" style="644" hidden="1" customWidth="1"/>
    <col min="6" max="6" width="3.8515625" style="644" hidden="1" customWidth="1"/>
    <col min="7" max="7" width="4.57421875" style="644" hidden="1" customWidth="1"/>
    <col min="8" max="8" width="2.28125" style="644" hidden="1" customWidth="1"/>
    <col min="9" max="9" width="8.57421875" style="643" customWidth="1"/>
    <col min="10" max="11" width="8.8515625" style="643" customWidth="1"/>
    <col min="12" max="19" width="8.7109375" style="643" customWidth="1"/>
    <col min="20" max="20" width="6.00390625" style="646" hidden="1" customWidth="1"/>
    <col min="21" max="22" width="7.28125" style="646" hidden="1" customWidth="1"/>
    <col min="23" max="23" width="7.8515625" style="643" customWidth="1"/>
    <col min="24" max="24" width="6.57421875" style="643" customWidth="1"/>
    <col min="25" max="25" width="8.140625" style="643" customWidth="1"/>
    <col min="26" max="27" width="10.7109375" style="643" bestFit="1" customWidth="1"/>
    <col min="28" max="28" width="9.140625" style="643" customWidth="1"/>
    <col min="29" max="29" width="8.8515625" style="643" customWidth="1"/>
    <col min="30" max="30" width="10.00390625" style="643" customWidth="1"/>
    <col min="31" max="31" width="9.7109375" style="643" customWidth="1"/>
    <col min="32" max="16384" width="9.140625" style="643" customWidth="1"/>
  </cols>
  <sheetData>
    <row r="1" spans="11:20" ht="12">
      <c r="K1" s="820" t="s">
        <v>517</v>
      </c>
      <c r="L1" s="820"/>
      <c r="M1" s="820"/>
      <c r="N1" s="820"/>
      <c r="O1" s="820"/>
      <c r="P1" s="820"/>
      <c r="Q1" s="820"/>
      <c r="R1" s="820"/>
      <c r="S1" s="820"/>
      <c r="T1" s="645"/>
    </row>
    <row r="2" spans="1:24" ht="23.25" customHeight="1">
      <c r="A2" s="821" t="s">
        <v>518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</row>
    <row r="3" spans="1:37" ht="22.5" customHeight="1" thickBot="1">
      <c r="A3" s="822"/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AD3" s="643">
        <v>100</v>
      </c>
      <c r="AE3" s="643">
        <v>20</v>
      </c>
      <c r="AF3" s="643">
        <v>10</v>
      </c>
      <c r="AG3" s="643">
        <v>100</v>
      </c>
      <c r="AK3" s="643" t="s">
        <v>519</v>
      </c>
    </row>
    <row r="4" spans="1:24" s="649" customFormat="1" ht="19.5" customHeight="1" thickTop="1">
      <c r="A4" s="823" t="s">
        <v>13</v>
      </c>
      <c r="B4" s="815" t="s">
        <v>520</v>
      </c>
      <c r="C4" s="818" t="s">
        <v>521</v>
      </c>
      <c r="D4" s="647" t="s">
        <v>522</v>
      </c>
      <c r="E4" s="818" t="s">
        <v>523</v>
      </c>
      <c r="F4" s="818"/>
      <c r="G4" s="818"/>
      <c r="H4" s="818"/>
      <c r="I4" s="818" t="s">
        <v>16</v>
      </c>
      <c r="J4" s="815" t="s">
        <v>524</v>
      </c>
      <c r="K4" s="815"/>
      <c r="L4" s="815"/>
      <c r="M4" s="815"/>
      <c r="N4" s="815"/>
      <c r="O4" s="815" t="s">
        <v>525</v>
      </c>
      <c r="P4" s="815"/>
      <c r="Q4" s="815"/>
      <c r="R4" s="815"/>
      <c r="S4" s="815"/>
      <c r="T4" s="818" t="s">
        <v>526</v>
      </c>
      <c r="U4" s="813" t="s">
        <v>527</v>
      </c>
      <c r="V4" s="648"/>
      <c r="W4" s="815" t="s">
        <v>528</v>
      </c>
      <c r="X4" s="816"/>
    </row>
    <row r="5" spans="1:35" s="649" customFormat="1" ht="17.25" customHeight="1">
      <c r="A5" s="824"/>
      <c r="B5" s="817"/>
      <c r="C5" s="819"/>
      <c r="D5" s="650" t="s">
        <v>529</v>
      </c>
      <c r="E5" s="819">
        <v>1996</v>
      </c>
      <c r="F5" s="819">
        <v>1997</v>
      </c>
      <c r="G5" s="819">
        <v>1998</v>
      </c>
      <c r="H5" s="819">
        <v>1999</v>
      </c>
      <c r="I5" s="819">
        <v>2005</v>
      </c>
      <c r="J5" s="817">
        <v>2011</v>
      </c>
      <c r="K5" s="817">
        <v>2012</v>
      </c>
      <c r="L5" s="817">
        <v>2013</v>
      </c>
      <c r="M5" s="817">
        <v>2014</v>
      </c>
      <c r="N5" s="817">
        <v>2015</v>
      </c>
      <c r="O5" s="817">
        <v>2016</v>
      </c>
      <c r="P5" s="817">
        <v>2017</v>
      </c>
      <c r="Q5" s="817">
        <v>2018</v>
      </c>
      <c r="R5" s="817">
        <v>2019</v>
      </c>
      <c r="S5" s="817">
        <v>2020</v>
      </c>
      <c r="T5" s="819"/>
      <c r="U5" s="814"/>
      <c r="V5" s="651"/>
      <c r="W5" s="652" t="s">
        <v>530</v>
      </c>
      <c r="X5" s="653" t="s">
        <v>530</v>
      </c>
      <c r="AE5" s="649">
        <v>100</v>
      </c>
      <c r="AF5" s="649">
        <v>50</v>
      </c>
      <c r="AG5" s="649">
        <v>100</v>
      </c>
      <c r="AH5" s="643">
        <f>AG5/AE5</f>
        <v>1</v>
      </c>
      <c r="AI5" s="654">
        <f>POWER(AH5,1/2)*100-100</f>
        <v>0</v>
      </c>
    </row>
    <row r="6" spans="1:36" s="649" customFormat="1" ht="26.25" customHeight="1">
      <c r="A6" s="824"/>
      <c r="B6" s="817"/>
      <c r="C6" s="819"/>
      <c r="D6" s="650">
        <v>1995</v>
      </c>
      <c r="E6" s="819"/>
      <c r="F6" s="819"/>
      <c r="G6" s="819"/>
      <c r="H6" s="819"/>
      <c r="I6" s="819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9"/>
      <c r="U6" s="814"/>
      <c r="V6" s="651"/>
      <c r="W6" s="655" t="s">
        <v>531</v>
      </c>
      <c r="X6" s="656" t="s">
        <v>532</v>
      </c>
      <c r="Z6" s="657">
        <f>S45</f>
        <v>35135.45003331137</v>
      </c>
      <c r="AJ6" s="649" t="s">
        <v>533</v>
      </c>
    </row>
    <row r="7" spans="1:26" s="668" customFormat="1" ht="18" customHeight="1">
      <c r="A7" s="658" t="s">
        <v>8</v>
      </c>
      <c r="B7" s="659" t="s">
        <v>534</v>
      </c>
      <c r="C7" s="660"/>
      <c r="D7" s="661"/>
      <c r="E7" s="662"/>
      <c r="F7" s="662"/>
      <c r="G7" s="662"/>
      <c r="H7" s="662"/>
      <c r="I7" s="663"/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5"/>
      <c r="Y7" s="666" t="s">
        <v>535</v>
      </c>
      <c r="Z7" s="667"/>
    </row>
    <row r="8" spans="1:26" s="668" customFormat="1" ht="29.25" customHeight="1">
      <c r="A8" s="669">
        <v>1</v>
      </c>
      <c r="B8" s="670" t="s">
        <v>536</v>
      </c>
      <c r="C8" s="671"/>
      <c r="D8" s="672"/>
      <c r="E8" s="673"/>
      <c r="F8" s="673"/>
      <c r="G8" s="673"/>
      <c r="H8" s="673"/>
      <c r="I8" s="674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6"/>
      <c r="Y8" s="667"/>
      <c r="Z8" s="667"/>
    </row>
    <row r="9" spans="1:26" s="680" customFormat="1" ht="18" customHeight="1">
      <c r="A9" s="669" t="s">
        <v>537</v>
      </c>
      <c r="B9" s="677" t="s">
        <v>538</v>
      </c>
      <c r="C9" s="678" t="s">
        <v>539</v>
      </c>
      <c r="D9" s="672"/>
      <c r="E9" s="673"/>
      <c r="F9" s="673"/>
      <c r="G9" s="673"/>
      <c r="H9" s="673"/>
      <c r="I9" s="675">
        <f aca="true" t="shared" si="0" ref="I9:S9">I10+I13+I21</f>
        <v>569458</v>
      </c>
      <c r="J9" s="675">
        <f t="shared" si="0"/>
        <v>717538.5466803999</v>
      </c>
      <c r="K9" s="675">
        <f t="shared" si="0"/>
        <v>826613.429244214</v>
      </c>
      <c r="L9" s="675">
        <f t="shared" si="0"/>
        <v>916513.8214060663</v>
      </c>
      <c r="M9" s="675">
        <f t="shared" si="0"/>
        <v>1024370</v>
      </c>
      <c r="N9" s="675">
        <f t="shared" si="0"/>
        <v>1119374.7667999999</v>
      </c>
      <c r="O9" s="675">
        <f t="shared" si="0"/>
        <v>1234210.832576</v>
      </c>
      <c r="P9" s="675">
        <f t="shared" si="0"/>
        <v>1335268.1769587202</v>
      </c>
      <c r="Q9" s="675">
        <f>Q10+Q13+Q21</f>
        <v>1444772.255869539</v>
      </c>
      <c r="R9" s="675">
        <f t="shared" si="0"/>
        <v>1622977.1838232947</v>
      </c>
      <c r="S9" s="675">
        <f t="shared" si="0"/>
        <v>1870230</v>
      </c>
      <c r="T9" s="679"/>
      <c r="U9" s="675"/>
      <c r="V9" s="675"/>
      <c r="W9" s="679"/>
      <c r="X9" s="676"/>
      <c r="Y9" s="666"/>
      <c r="Z9" s="666"/>
    </row>
    <row r="10" spans="1:26" s="691" customFormat="1" ht="18" customHeight="1">
      <c r="A10" s="681" t="s">
        <v>147</v>
      </c>
      <c r="B10" s="682" t="s">
        <v>148</v>
      </c>
      <c r="C10" s="683" t="s">
        <v>539</v>
      </c>
      <c r="D10" s="684"/>
      <c r="E10" s="685"/>
      <c r="F10" s="685"/>
      <c r="G10" s="685"/>
      <c r="H10" s="685"/>
      <c r="I10" s="675">
        <f aca="true" t="shared" si="1" ref="I10:S10">SUM(I11:I12)</f>
        <v>228294</v>
      </c>
      <c r="J10" s="686">
        <f t="shared" si="1"/>
        <v>260785</v>
      </c>
      <c r="K10" s="686">
        <f t="shared" si="1"/>
        <v>291100</v>
      </c>
      <c r="L10" s="686">
        <f t="shared" si="1"/>
        <v>321492.4</v>
      </c>
      <c r="M10" s="686">
        <f t="shared" si="1"/>
        <v>393300</v>
      </c>
      <c r="N10" s="686">
        <f t="shared" si="1"/>
        <v>439500</v>
      </c>
      <c r="O10" s="686">
        <f t="shared" si="1"/>
        <v>498055</v>
      </c>
      <c r="P10" s="686">
        <f t="shared" si="1"/>
        <v>522739.95</v>
      </c>
      <c r="Q10" s="686">
        <f t="shared" si="1"/>
        <v>552055</v>
      </c>
      <c r="R10" s="686">
        <f t="shared" si="1"/>
        <v>650055</v>
      </c>
      <c r="S10" s="686">
        <f t="shared" si="1"/>
        <v>805500</v>
      </c>
      <c r="T10" s="687"/>
      <c r="U10" s="687"/>
      <c r="V10" s="687"/>
      <c r="W10" s="688"/>
      <c r="X10" s="689"/>
      <c r="Y10" s="690"/>
      <c r="Z10" s="690"/>
    </row>
    <row r="11" spans="1:26" s="668" customFormat="1" ht="18" customHeight="1">
      <c r="A11" s="692"/>
      <c r="B11" s="693" t="s">
        <v>540</v>
      </c>
      <c r="C11" s="694" t="s">
        <v>539</v>
      </c>
      <c r="D11" s="695"/>
      <c r="E11" s="696"/>
      <c r="F11" s="696"/>
      <c r="G11" s="696"/>
      <c r="H11" s="696"/>
      <c r="I11" s="697">
        <v>58294</v>
      </c>
      <c r="J11" s="697">
        <v>84785</v>
      </c>
      <c r="K11" s="697">
        <v>99100</v>
      </c>
      <c r="L11" s="697">
        <v>111492.40000000001</v>
      </c>
      <c r="M11" s="698">
        <v>123300</v>
      </c>
      <c r="N11" s="698">
        <v>139500</v>
      </c>
      <c r="O11" s="697">
        <f>163055+5000</f>
        <v>168055</v>
      </c>
      <c r="P11" s="697">
        <f>180739.95+7000</f>
        <v>187739.95</v>
      </c>
      <c r="Q11" s="697">
        <v>202055</v>
      </c>
      <c r="R11" s="697">
        <f>Q11+18000</f>
        <v>220055</v>
      </c>
      <c r="S11" s="697">
        <v>250000</v>
      </c>
      <c r="T11" s="697"/>
      <c r="U11" s="697"/>
      <c r="V11" s="697"/>
      <c r="W11" s="679"/>
      <c r="X11" s="699"/>
      <c r="Y11" s="700"/>
      <c r="Z11" s="667"/>
    </row>
    <row r="12" spans="1:26" s="668" customFormat="1" ht="18" customHeight="1">
      <c r="A12" s="692"/>
      <c r="B12" s="693" t="s">
        <v>150</v>
      </c>
      <c r="C12" s="694" t="s">
        <v>539</v>
      </c>
      <c r="D12" s="695"/>
      <c r="E12" s="696"/>
      <c r="F12" s="696"/>
      <c r="G12" s="696"/>
      <c r="H12" s="696"/>
      <c r="I12" s="701">
        <v>170000</v>
      </c>
      <c r="J12" s="701">
        <v>176000</v>
      </c>
      <c r="K12" s="701">
        <v>192000</v>
      </c>
      <c r="L12" s="701">
        <v>210000</v>
      </c>
      <c r="M12" s="698">
        <v>270000</v>
      </c>
      <c r="N12" s="698">
        <v>300000</v>
      </c>
      <c r="O12" s="697">
        <v>330000</v>
      </c>
      <c r="P12" s="697">
        <v>335000</v>
      </c>
      <c r="Q12" s="697">
        <v>350000</v>
      </c>
      <c r="R12" s="697">
        <v>430000</v>
      </c>
      <c r="S12" s="697">
        <v>555500</v>
      </c>
      <c r="T12" s="697"/>
      <c r="U12" s="697"/>
      <c r="V12" s="697"/>
      <c r="W12" s="679"/>
      <c r="X12" s="699"/>
      <c r="Y12" s="700"/>
      <c r="Z12" s="667"/>
    </row>
    <row r="13" spans="1:26" s="708" customFormat="1" ht="18" customHeight="1">
      <c r="A13" s="681" t="s">
        <v>151</v>
      </c>
      <c r="B13" s="682" t="s">
        <v>152</v>
      </c>
      <c r="C13" s="683" t="s">
        <v>539</v>
      </c>
      <c r="D13" s="702"/>
      <c r="E13" s="703"/>
      <c r="F13" s="703"/>
      <c r="G13" s="703"/>
      <c r="H13" s="703"/>
      <c r="I13" s="704">
        <f>I14+I19+I20</f>
        <v>235739</v>
      </c>
      <c r="J13" s="704">
        <f>J14+J19+J20</f>
        <v>315623.872</v>
      </c>
      <c r="K13" s="704">
        <f aca="true" t="shared" si="2" ref="K13:S13">K14+K19+K20</f>
        <v>363047.456</v>
      </c>
      <c r="L13" s="704">
        <f>L14+L19+L20</f>
        <v>392896.904</v>
      </c>
      <c r="M13" s="704">
        <f t="shared" si="2"/>
        <v>398820</v>
      </c>
      <c r="N13" s="704">
        <f t="shared" si="2"/>
        <v>414874.7668</v>
      </c>
      <c r="O13" s="704">
        <f t="shared" si="2"/>
        <v>444125.83257599996</v>
      </c>
      <c r="P13" s="704">
        <f t="shared" si="2"/>
        <v>489835.07695872</v>
      </c>
      <c r="Q13" s="704">
        <f t="shared" si="2"/>
        <v>524847.0648695388</v>
      </c>
      <c r="R13" s="704">
        <f t="shared" si="2"/>
        <v>548399.9834092946</v>
      </c>
      <c r="S13" s="704">
        <f t="shared" si="2"/>
        <v>584497</v>
      </c>
      <c r="T13" s="686"/>
      <c r="U13" s="686"/>
      <c r="V13" s="686"/>
      <c r="W13" s="688"/>
      <c r="X13" s="705"/>
      <c r="Y13" s="706"/>
      <c r="Z13" s="707"/>
    </row>
    <row r="14" spans="1:30" s="668" customFormat="1" ht="18" customHeight="1">
      <c r="A14" s="692"/>
      <c r="B14" s="670" t="s">
        <v>541</v>
      </c>
      <c r="C14" s="678" t="s">
        <v>539</v>
      </c>
      <c r="D14" s="672"/>
      <c r="E14" s="673"/>
      <c r="F14" s="673"/>
      <c r="G14" s="673"/>
      <c r="H14" s="673"/>
      <c r="I14" s="675">
        <f aca="true" t="shared" si="3" ref="I14:N14">I15+I16</f>
        <v>165342</v>
      </c>
      <c r="J14" s="675">
        <f t="shared" si="3"/>
        <v>220189.872</v>
      </c>
      <c r="K14" s="675">
        <f t="shared" si="3"/>
        <v>254840.456</v>
      </c>
      <c r="L14" s="675">
        <f t="shared" si="3"/>
        <v>270170.904</v>
      </c>
      <c r="M14" s="675">
        <f t="shared" si="3"/>
        <v>274000</v>
      </c>
      <c r="N14" s="675">
        <f t="shared" si="3"/>
        <v>287200</v>
      </c>
      <c r="O14" s="675">
        <f>O15+O16</f>
        <v>309646</v>
      </c>
      <c r="P14" s="675">
        <f>P15+P16</f>
        <v>342066</v>
      </c>
      <c r="Q14" s="675">
        <f>Q15+Q16</f>
        <v>376368</v>
      </c>
      <c r="R14" s="675">
        <f>R15+R16</f>
        <v>391897</v>
      </c>
      <c r="S14" s="675">
        <f>S15+S16</f>
        <v>413086</v>
      </c>
      <c r="T14" s="675"/>
      <c r="U14" s="675"/>
      <c r="V14" s="675"/>
      <c r="W14" s="675"/>
      <c r="X14" s="676"/>
      <c r="Y14" s="666"/>
      <c r="Z14" s="666"/>
      <c r="AA14" s="680"/>
      <c r="AB14" s="680"/>
      <c r="AC14" s="680"/>
      <c r="AD14" s="680"/>
    </row>
    <row r="15" spans="1:26" s="691" customFormat="1" ht="18" customHeight="1">
      <c r="A15" s="709"/>
      <c r="B15" s="710" t="s">
        <v>542</v>
      </c>
      <c r="C15" s="694" t="s">
        <v>539</v>
      </c>
      <c r="D15" s="684"/>
      <c r="E15" s="685"/>
      <c r="F15" s="685"/>
      <c r="G15" s="685"/>
      <c r="H15" s="685"/>
      <c r="I15" s="687">
        <v>123468</v>
      </c>
      <c r="J15" s="687">
        <v>170200</v>
      </c>
      <c r="K15" s="687">
        <v>193671</v>
      </c>
      <c r="L15" s="687">
        <v>205830</v>
      </c>
      <c r="M15" s="687">
        <v>208180</v>
      </c>
      <c r="N15" s="687">
        <v>220670.80000000002</v>
      </c>
      <c r="O15" s="687">
        <v>240691</v>
      </c>
      <c r="P15" s="687">
        <v>271538</v>
      </c>
      <c r="Q15" s="687">
        <v>300982</v>
      </c>
      <c r="R15" s="687">
        <v>311200</v>
      </c>
      <c r="S15" s="687">
        <v>328112</v>
      </c>
      <c r="T15" s="687"/>
      <c r="U15" s="687"/>
      <c r="V15" s="687"/>
      <c r="W15" s="687"/>
      <c r="X15" s="711"/>
      <c r="Y15" s="712"/>
      <c r="Z15" s="713"/>
    </row>
    <row r="16" spans="1:26" s="691" customFormat="1" ht="18" customHeight="1">
      <c r="A16" s="709"/>
      <c r="B16" s="710" t="s">
        <v>543</v>
      </c>
      <c r="C16" s="694" t="s">
        <v>539</v>
      </c>
      <c r="D16" s="684"/>
      <c r="E16" s="685"/>
      <c r="F16" s="685"/>
      <c r="G16" s="685"/>
      <c r="H16" s="685"/>
      <c r="I16" s="687">
        <v>41874</v>
      </c>
      <c r="J16" s="687">
        <v>49989.872</v>
      </c>
      <c r="K16" s="687">
        <v>61169.456000000006</v>
      </c>
      <c r="L16" s="687">
        <v>64340.90399999998</v>
      </c>
      <c r="M16" s="687">
        <v>65820</v>
      </c>
      <c r="N16" s="687">
        <v>66529.19999999998</v>
      </c>
      <c r="O16" s="687">
        <v>68955</v>
      </c>
      <c r="P16" s="687">
        <v>70528</v>
      </c>
      <c r="Q16" s="687">
        <v>75386</v>
      </c>
      <c r="R16" s="687">
        <v>80697</v>
      </c>
      <c r="S16" s="687">
        <v>84974</v>
      </c>
      <c r="T16" s="687"/>
      <c r="U16" s="687"/>
      <c r="V16" s="687"/>
      <c r="W16" s="687"/>
      <c r="X16" s="689"/>
      <c r="Y16" s="690"/>
      <c r="Z16" s="690"/>
    </row>
    <row r="17" spans="1:26" s="718" customFormat="1" ht="18" customHeight="1">
      <c r="A17" s="681"/>
      <c r="B17" s="714" t="s">
        <v>544</v>
      </c>
      <c r="C17" s="683" t="s">
        <v>18</v>
      </c>
      <c r="D17" s="683"/>
      <c r="E17" s="703"/>
      <c r="F17" s="703"/>
      <c r="G17" s="703"/>
      <c r="H17" s="703"/>
      <c r="I17" s="715">
        <f>I15/I14%</f>
        <v>74.67431142722357</v>
      </c>
      <c r="J17" s="715">
        <f aca="true" t="shared" si="4" ref="J17:S17">J15/J14%</f>
        <v>77.29692490125068</v>
      </c>
      <c r="K17" s="715">
        <f t="shared" si="4"/>
        <v>75.9969602314634</v>
      </c>
      <c r="L17" s="715">
        <f t="shared" si="4"/>
        <v>76.1851098517996</v>
      </c>
      <c r="M17" s="715">
        <f t="shared" si="4"/>
        <v>75.97810218978103</v>
      </c>
      <c r="N17" s="715">
        <f t="shared" si="4"/>
        <v>76.83523676880223</v>
      </c>
      <c r="O17" s="715">
        <f t="shared" si="4"/>
        <v>77.73102187659457</v>
      </c>
      <c r="P17" s="715">
        <f t="shared" si="4"/>
        <v>79.38175673700397</v>
      </c>
      <c r="Q17" s="715">
        <f t="shared" si="4"/>
        <v>79.97013561195426</v>
      </c>
      <c r="R17" s="715">
        <f t="shared" si="4"/>
        <v>79.40862012212393</v>
      </c>
      <c r="S17" s="715">
        <f t="shared" si="4"/>
        <v>79.42946505086108</v>
      </c>
      <c r="T17" s="686"/>
      <c r="U17" s="686"/>
      <c r="V17" s="686"/>
      <c r="W17" s="686"/>
      <c r="X17" s="716"/>
      <c r="Y17" s="717"/>
      <c r="Z17" s="717"/>
    </row>
    <row r="18" spans="1:26" s="718" customFormat="1" ht="18" customHeight="1">
      <c r="A18" s="681"/>
      <c r="B18" s="714" t="s">
        <v>545</v>
      </c>
      <c r="C18" s="683" t="s">
        <v>18</v>
      </c>
      <c r="D18" s="683"/>
      <c r="E18" s="703"/>
      <c r="F18" s="703"/>
      <c r="G18" s="703"/>
      <c r="H18" s="703"/>
      <c r="I18" s="688">
        <f aca="true" t="shared" si="5" ref="I18:S18">I16/I14%</f>
        <v>25.325688572776425</v>
      </c>
      <c r="J18" s="688">
        <f t="shared" si="5"/>
        <v>22.70307509874932</v>
      </c>
      <c r="K18" s="688">
        <f t="shared" si="5"/>
        <v>24.003039768536595</v>
      </c>
      <c r="L18" s="688">
        <f t="shared" si="5"/>
        <v>23.81489014820041</v>
      </c>
      <c r="M18" s="688">
        <f t="shared" si="5"/>
        <v>24.021897810218977</v>
      </c>
      <c r="N18" s="688">
        <f t="shared" si="5"/>
        <v>23.164763231197764</v>
      </c>
      <c r="O18" s="688">
        <f t="shared" si="5"/>
        <v>22.268978123405436</v>
      </c>
      <c r="P18" s="688">
        <f t="shared" si="5"/>
        <v>20.61824326299603</v>
      </c>
      <c r="Q18" s="688">
        <f t="shared" si="5"/>
        <v>20.029864388045745</v>
      </c>
      <c r="R18" s="688">
        <f t="shared" si="5"/>
        <v>20.591379877876076</v>
      </c>
      <c r="S18" s="688">
        <f t="shared" si="5"/>
        <v>20.57053494913892</v>
      </c>
      <c r="T18" s="686"/>
      <c r="U18" s="686"/>
      <c r="V18" s="686"/>
      <c r="W18" s="679"/>
      <c r="X18" s="719"/>
      <c r="Y18" s="717"/>
      <c r="Z18" s="717"/>
    </row>
    <row r="19" spans="1:26" s="668" customFormat="1" ht="18" customHeight="1">
      <c r="A19" s="692"/>
      <c r="B19" s="693" t="s">
        <v>546</v>
      </c>
      <c r="C19" s="694" t="s">
        <v>539</v>
      </c>
      <c r="D19" s="695"/>
      <c r="E19" s="696"/>
      <c r="F19" s="696"/>
      <c r="G19" s="696"/>
      <c r="H19" s="696"/>
      <c r="I19" s="697">
        <v>65700</v>
      </c>
      <c r="J19" s="697">
        <v>88837</v>
      </c>
      <c r="K19" s="697">
        <v>100712</v>
      </c>
      <c r="L19" s="697">
        <v>115294</v>
      </c>
      <c r="M19" s="697">
        <v>117200</v>
      </c>
      <c r="N19" s="701">
        <v>119951.8776</v>
      </c>
      <c r="O19" s="701">
        <v>126548.027808</v>
      </c>
      <c r="P19" s="701">
        <v>139616</v>
      </c>
      <c r="Q19" s="701">
        <v>140091.86483247</v>
      </c>
      <c r="R19" s="701">
        <v>147668.295370743</v>
      </c>
      <c r="S19" s="701">
        <v>160211</v>
      </c>
      <c r="T19" s="697"/>
      <c r="U19" s="697"/>
      <c r="V19" s="697"/>
      <c r="W19" s="679"/>
      <c r="X19" s="720"/>
      <c r="Y19" s="667"/>
      <c r="Z19" s="667"/>
    </row>
    <row r="20" spans="1:26" s="668" customFormat="1" ht="18" customHeight="1">
      <c r="A20" s="692"/>
      <c r="B20" s="693" t="s">
        <v>547</v>
      </c>
      <c r="C20" s="694" t="s">
        <v>539</v>
      </c>
      <c r="D20" s="695"/>
      <c r="E20" s="696"/>
      <c r="F20" s="696"/>
      <c r="G20" s="696"/>
      <c r="H20" s="696"/>
      <c r="I20" s="697">
        <v>4697</v>
      </c>
      <c r="J20" s="697">
        <v>6597</v>
      </c>
      <c r="K20" s="697">
        <v>7495</v>
      </c>
      <c r="L20" s="697">
        <v>7432</v>
      </c>
      <c r="M20" s="697">
        <v>7620</v>
      </c>
      <c r="N20" s="701">
        <v>7722.8892000000005</v>
      </c>
      <c r="O20" s="701">
        <v>7931.804768</v>
      </c>
      <c r="P20" s="701">
        <v>8153.07695872</v>
      </c>
      <c r="Q20" s="701">
        <v>8387.2000370688</v>
      </c>
      <c r="R20" s="701">
        <v>8834.68803855155</v>
      </c>
      <c r="S20" s="701">
        <v>11200</v>
      </c>
      <c r="T20" s="697"/>
      <c r="U20" s="697"/>
      <c r="V20" s="697"/>
      <c r="W20" s="679"/>
      <c r="X20" s="721"/>
      <c r="Y20" s="667"/>
      <c r="Z20" s="667" t="s">
        <v>548</v>
      </c>
    </row>
    <row r="21" spans="1:31" s="708" customFormat="1" ht="18" customHeight="1">
      <c r="A21" s="681" t="s">
        <v>153</v>
      </c>
      <c r="B21" s="682" t="s">
        <v>154</v>
      </c>
      <c r="C21" s="683" t="s">
        <v>539</v>
      </c>
      <c r="D21" s="702"/>
      <c r="E21" s="703"/>
      <c r="F21" s="703"/>
      <c r="G21" s="703"/>
      <c r="H21" s="703"/>
      <c r="I21" s="704">
        <v>105425</v>
      </c>
      <c r="J21" s="704">
        <f>'[2]22'!D34</f>
        <v>141129.6746804</v>
      </c>
      <c r="K21" s="704">
        <f>'[2]22'!E34</f>
        <v>172465.973244214</v>
      </c>
      <c r="L21" s="704">
        <f>'[2]22'!F34</f>
        <v>202124.51740606627</v>
      </c>
      <c r="M21" s="686">
        <f>'[3]ƯƠC 2014, KH 2015'!$E$16</f>
        <v>232250</v>
      </c>
      <c r="N21" s="686">
        <f>'[3]ƯƠC 2014, KH 2015'!$F$16</f>
        <v>265000</v>
      </c>
      <c r="O21" s="686">
        <f>N21*110.2%</f>
        <v>292030</v>
      </c>
      <c r="P21" s="686">
        <f>O21*110.5%</f>
        <v>322693.15</v>
      </c>
      <c r="Q21" s="686">
        <f>P21*114%</f>
        <v>367870.191</v>
      </c>
      <c r="R21" s="686">
        <f>Q21*115.4%</f>
        <v>424522.200414</v>
      </c>
      <c r="S21" s="686">
        <v>480233</v>
      </c>
      <c r="T21" s="686"/>
      <c r="U21" s="688"/>
      <c r="V21" s="688">
        <f>S21/R21%</f>
        <v>113.12317695792352</v>
      </c>
      <c r="W21" s="688"/>
      <c r="X21" s="716"/>
      <c r="Y21" s="707"/>
      <c r="Z21" s="707">
        <v>2011</v>
      </c>
      <c r="AA21" s="708">
        <v>2012</v>
      </c>
      <c r="AB21" s="708">
        <v>2013</v>
      </c>
      <c r="AC21" s="708">
        <v>2014</v>
      </c>
      <c r="AD21" s="708">
        <v>2015</v>
      </c>
      <c r="AE21" s="708" t="s">
        <v>549</v>
      </c>
    </row>
    <row r="22" spans="1:31" s="680" customFormat="1" ht="32.25" customHeight="1">
      <c r="A22" s="669" t="s">
        <v>550</v>
      </c>
      <c r="B22" s="670" t="s">
        <v>551</v>
      </c>
      <c r="C22" s="678" t="s">
        <v>539</v>
      </c>
      <c r="D22" s="672"/>
      <c r="E22" s="673"/>
      <c r="F22" s="673"/>
      <c r="G22" s="673"/>
      <c r="H22" s="673"/>
      <c r="I22" s="675">
        <f aca="true" t="shared" si="6" ref="I22:S22">I23+I26+I34</f>
        <v>569458</v>
      </c>
      <c r="J22" s="675">
        <f t="shared" si="6"/>
        <v>583001.111859495</v>
      </c>
      <c r="K22" s="675">
        <f t="shared" si="6"/>
        <v>645981.4741613991</v>
      </c>
      <c r="L22" s="675">
        <f t="shared" si="6"/>
        <v>725786.5458910088</v>
      </c>
      <c r="M22" s="675">
        <f t="shared" si="6"/>
        <v>800621.9658785012</v>
      </c>
      <c r="N22" s="675">
        <f t="shared" si="6"/>
        <v>876086.1932698973</v>
      </c>
      <c r="O22" s="675">
        <f t="shared" si="6"/>
        <v>957979.8426599081</v>
      </c>
      <c r="P22" s="675">
        <f t="shared" si="6"/>
        <v>1037803.6796602261</v>
      </c>
      <c r="Q22" s="675">
        <f t="shared" si="6"/>
        <v>1123364.0614532155</v>
      </c>
      <c r="R22" s="675">
        <f t="shared" si="6"/>
        <v>1256728.0947019192</v>
      </c>
      <c r="S22" s="675">
        <f t="shared" si="6"/>
        <v>1441970.1064357297</v>
      </c>
      <c r="T22" s="679">
        <f>N22/I22</f>
        <v>1.538456204443343</v>
      </c>
      <c r="U22" s="679">
        <f>S22/N22</f>
        <v>1.6459226472383177</v>
      </c>
      <c r="V22" s="679">
        <f>S22/R22%</f>
        <v>114.74002312152872</v>
      </c>
      <c r="W22" s="679">
        <f aca="true" t="shared" si="7" ref="W22:X34">POWER(T22,1/5)*100-100</f>
        <v>8.997623123287639</v>
      </c>
      <c r="X22" s="722">
        <f t="shared" si="7"/>
        <v>10.479546838450716</v>
      </c>
      <c r="Y22" s="666"/>
      <c r="Z22" s="723">
        <v>121.2</v>
      </c>
      <c r="AA22" s="724">
        <v>113</v>
      </c>
      <c r="AB22" s="725">
        <v>112.19</v>
      </c>
      <c r="AC22" s="725">
        <v>110.07</v>
      </c>
      <c r="AD22" s="725">
        <v>121.63</v>
      </c>
      <c r="AE22" s="726">
        <f>(Z22+AA22+AB22+AC22+AD22)/5</f>
        <v>115.61799999999998</v>
      </c>
    </row>
    <row r="23" spans="1:31" s="708" customFormat="1" ht="18" customHeight="1">
      <c r="A23" s="681" t="s">
        <v>147</v>
      </c>
      <c r="B23" s="714" t="s">
        <v>148</v>
      </c>
      <c r="C23" s="683" t="s">
        <v>539</v>
      </c>
      <c r="D23" s="702"/>
      <c r="E23" s="703"/>
      <c r="F23" s="703"/>
      <c r="G23" s="703"/>
      <c r="H23" s="703"/>
      <c r="I23" s="686">
        <f aca="true" t="shared" si="8" ref="I23:S23">I24+I25</f>
        <v>228294</v>
      </c>
      <c r="J23" s="686">
        <f t="shared" si="8"/>
        <v>208767.0209728672</v>
      </c>
      <c r="K23" s="686">
        <f t="shared" si="8"/>
        <v>229149.6059203279</v>
      </c>
      <c r="L23" s="686">
        <f t="shared" si="8"/>
        <v>256831.30731707317</v>
      </c>
      <c r="M23" s="686">
        <f t="shared" si="8"/>
        <v>307249.9180800217</v>
      </c>
      <c r="N23" s="686">
        <f t="shared" si="8"/>
        <v>336772.2702829086</v>
      </c>
      <c r="O23" s="686">
        <f t="shared" si="8"/>
        <v>370148.98933183606</v>
      </c>
      <c r="P23" s="686">
        <f t="shared" si="8"/>
        <v>388940.8935991016</v>
      </c>
      <c r="Q23" s="686">
        <f t="shared" si="8"/>
        <v>410901.37563166756</v>
      </c>
      <c r="R23" s="686">
        <f t="shared" si="8"/>
        <v>483141.69006176305</v>
      </c>
      <c r="S23" s="686">
        <f t="shared" si="8"/>
        <v>597782.1448624368</v>
      </c>
      <c r="T23" s="679">
        <f aca="true" t="shared" si="9" ref="T23:T35">N23/I23</f>
        <v>1.4751691690666797</v>
      </c>
      <c r="U23" s="679">
        <f aca="true" t="shared" si="10" ref="U23:U34">S23/N23</f>
        <v>1.7750337471676767</v>
      </c>
      <c r="V23" s="679">
        <f>S23/R23%</f>
        <v>123.72812306593093</v>
      </c>
      <c r="W23" s="679">
        <f t="shared" si="7"/>
        <v>8.085731327164964</v>
      </c>
      <c r="X23" s="722">
        <f t="shared" si="7"/>
        <v>12.160857999119102</v>
      </c>
      <c r="Y23" s="707"/>
      <c r="Z23" s="727">
        <v>112.8</v>
      </c>
      <c r="AA23" s="728">
        <v>110.8</v>
      </c>
      <c r="AB23" s="725">
        <v>111.84</v>
      </c>
      <c r="AC23" s="725">
        <v>118.96</v>
      </c>
      <c r="AD23" s="725">
        <v>141.41</v>
      </c>
      <c r="AE23" s="726">
        <f aca="true" t="shared" si="11" ref="AE23:AE34">(Z23+AA23+AB23+AC23+AD23)/5</f>
        <v>119.16199999999999</v>
      </c>
    </row>
    <row r="24" spans="1:31" s="668" customFormat="1" ht="18" customHeight="1">
      <c r="A24" s="692"/>
      <c r="B24" s="693" t="s">
        <v>540</v>
      </c>
      <c r="C24" s="694" t="s">
        <v>539</v>
      </c>
      <c r="D24" s="695"/>
      <c r="E24" s="696"/>
      <c r="F24" s="696"/>
      <c r="G24" s="696"/>
      <c r="H24" s="696"/>
      <c r="I24" s="701">
        <v>58294</v>
      </c>
      <c r="J24" s="701">
        <v>64504.725890899994</v>
      </c>
      <c r="K24" s="701">
        <v>71772.55674</v>
      </c>
      <c r="L24" s="701">
        <v>86099.6</v>
      </c>
      <c r="M24" s="697">
        <v>93693.00911854103</v>
      </c>
      <c r="N24" s="697">
        <v>106003.03951367781</v>
      </c>
      <c r="O24" s="697">
        <f>O11/1.3</f>
        <v>129273.07692307692</v>
      </c>
      <c r="P24" s="697">
        <f>P11/1.3</f>
        <v>144415.34615384616</v>
      </c>
      <c r="Q24" s="697">
        <f>Q11/1.3</f>
        <v>155426.92307692306</v>
      </c>
      <c r="R24" s="697">
        <f>R11/1.3</f>
        <v>169273.0769230769</v>
      </c>
      <c r="S24" s="697">
        <f>S11/1.3</f>
        <v>192307.6923076923</v>
      </c>
      <c r="T24" s="729">
        <f t="shared" si="9"/>
        <v>1.8184210984608675</v>
      </c>
      <c r="U24" s="729">
        <f t="shared" si="10"/>
        <v>1.8141714915908465</v>
      </c>
      <c r="V24" s="679">
        <f aca="true" t="shared" si="12" ref="V24:V34">S24/R24%</f>
        <v>113.60796164595216</v>
      </c>
      <c r="W24" s="729">
        <f t="shared" si="7"/>
        <v>12.70388643548965</v>
      </c>
      <c r="X24" s="730">
        <f t="shared" si="7"/>
        <v>12.651159863565738</v>
      </c>
      <c r="Y24" s="667"/>
      <c r="Z24" s="731">
        <v>133.7</v>
      </c>
      <c r="AA24" s="732">
        <v>125.3</v>
      </c>
      <c r="AB24" s="733">
        <v>120.03</v>
      </c>
      <c r="AC24" s="733">
        <v>108.76</v>
      </c>
      <c r="AD24" s="733">
        <v>113.14</v>
      </c>
      <c r="AE24" s="734">
        <f>(Z24+AA24+AB24+AC24+AD24)/5</f>
        <v>120.18599999999999</v>
      </c>
    </row>
    <row r="25" spans="1:31" s="668" customFormat="1" ht="18" customHeight="1">
      <c r="A25" s="692"/>
      <c r="B25" s="693" t="s">
        <v>150</v>
      </c>
      <c r="C25" s="694" t="s">
        <v>539</v>
      </c>
      <c r="D25" s="695"/>
      <c r="E25" s="696"/>
      <c r="F25" s="696"/>
      <c r="G25" s="696"/>
      <c r="H25" s="696"/>
      <c r="I25" s="701">
        <v>170000</v>
      </c>
      <c r="J25" s="701">
        <v>144262.2950819672</v>
      </c>
      <c r="K25" s="701">
        <v>157377.0491803279</v>
      </c>
      <c r="L25" s="701">
        <v>170731.70731707316</v>
      </c>
      <c r="M25" s="697">
        <v>213556.90896148066</v>
      </c>
      <c r="N25" s="697">
        <f>N12/1.3</f>
        <v>230769.23076923075</v>
      </c>
      <c r="O25" s="697">
        <f>O12/1.37</f>
        <v>240875.91240875912</v>
      </c>
      <c r="P25" s="697">
        <f>P12/1.37</f>
        <v>244525.54744525545</v>
      </c>
      <c r="Q25" s="697">
        <f>Q12/1.37</f>
        <v>255474.4525547445</v>
      </c>
      <c r="R25" s="697">
        <f>R12/1.37</f>
        <v>313868.6131386861</v>
      </c>
      <c r="S25" s="697">
        <f>S12/1.37</f>
        <v>405474.4525547445</v>
      </c>
      <c r="T25" s="729">
        <f t="shared" si="9"/>
        <v>1.3574660633484161</v>
      </c>
      <c r="U25" s="729">
        <f t="shared" si="10"/>
        <v>1.7570559610705596</v>
      </c>
      <c r="V25" s="679">
        <f t="shared" si="12"/>
        <v>129.1860465116279</v>
      </c>
      <c r="W25" s="729">
        <f t="shared" si="7"/>
        <v>6.3030673592300275</v>
      </c>
      <c r="X25" s="730">
        <f t="shared" si="7"/>
        <v>11.932735814976908</v>
      </c>
      <c r="Y25" s="667"/>
      <c r="Z25" s="731">
        <v>105.1</v>
      </c>
      <c r="AA25" s="732">
        <v>103.9</v>
      </c>
      <c r="AB25" s="733">
        <v>107.78</v>
      </c>
      <c r="AC25" s="733">
        <v>124.07</v>
      </c>
      <c r="AD25" s="733">
        <v>153.81</v>
      </c>
      <c r="AE25" s="734">
        <f t="shared" si="11"/>
        <v>118.93199999999999</v>
      </c>
    </row>
    <row r="26" spans="1:31" s="708" customFormat="1" ht="18" customHeight="1">
      <c r="A26" s="681" t="s">
        <v>151</v>
      </c>
      <c r="B26" s="714" t="s">
        <v>152</v>
      </c>
      <c r="C26" s="683" t="s">
        <v>539</v>
      </c>
      <c r="D26" s="702"/>
      <c r="E26" s="703"/>
      <c r="F26" s="703"/>
      <c r="G26" s="703"/>
      <c r="H26" s="703"/>
      <c r="I26" s="686">
        <f aca="true" t="shared" si="13" ref="I26:S26">I27+I31+I33</f>
        <v>235739</v>
      </c>
      <c r="J26" s="686">
        <f t="shared" si="13"/>
        <v>253610.43731363636</v>
      </c>
      <c r="K26" s="686">
        <f t="shared" si="13"/>
        <v>286175.82790454547</v>
      </c>
      <c r="L26" s="686">
        <f t="shared" si="13"/>
        <v>321563.6141227273</v>
      </c>
      <c r="M26" s="686">
        <f t="shared" si="13"/>
        <v>327479.1906556224</v>
      </c>
      <c r="N26" s="686">
        <f t="shared" si="13"/>
        <v>350028.20870127436</v>
      </c>
      <c r="O26" s="686">
        <f t="shared" si="13"/>
        <v>374670.26938646624</v>
      </c>
      <c r="P26" s="686">
        <f t="shared" si="13"/>
        <v>413320.3408056501</v>
      </c>
      <c r="Q26" s="686">
        <f t="shared" si="13"/>
        <v>443944.29823030706</v>
      </c>
      <c r="R26" s="686">
        <f t="shared" si="13"/>
        <v>463716.1853598641</v>
      </c>
      <c r="S26" s="686">
        <f t="shared" si="13"/>
        <v>493652.92507694254</v>
      </c>
      <c r="T26" s="679">
        <f t="shared" si="9"/>
        <v>1.4848124777880383</v>
      </c>
      <c r="U26" s="679">
        <f t="shared" si="10"/>
        <v>1.4103232619695583</v>
      </c>
      <c r="V26" s="679">
        <f t="shared" si="12"/>
        <v>106.45583239537913</v>
      </c>
      <c r="W26" s="679">
        <f t="shared" si="7"/>
        <v>8.226676418177561</v>
      </c>
      <c r="X26" s="722">
        <f t="shared" si="7"/>
        <v>7.118315335876531</v>
      </c>
      <c r="Y26" s="707"/>
      <c r="Z26" s="727">
        <v>130.1</v>
      </c>
      <c r="AA26" s="728">
        <v>115</v>
      </c>
      <c r="AB26" s="725">
        <v>112.38</v>
      </c>
      <c r="AC26" s="725">
        <v>101.84</v>
      </c>
      <c r="AD26" s="725">
        <v>106.89</v>
      </c>
      <c r="AE26" s="726">
        <f t="shared" si="11"/>
        <v>113.242</v>
      </c>
    </row>
    <row r="27" spans="1:31" s="668" customFormat="1" ht="18" customHeight="1">
      <c r="A27" s="692"/>
      <c r="B27" s="693" t="s">
        <v>20</v>
      </c>
      <c r="C27" s="694" t="s">
        <v>539</v>
      </c>
      <c r="D27" s="695"/>
      <c r="E27" s="696"/>
      <c r="F27" s="696"/>
      <c r="G27" s="696"/>
      <c r="H27" s="696"/>
      <c r="I27" s="701">
        <v>165342</v>
      </c>
      <c r="J27" s="701">
        <v>172473.44</v>
      </c>
      <c r="K27" s="701">
        <v>203321</v>
      </c>
      <c r="L27" s="701">
        <v>226924.424</v>
      </c>
      <c r="M27" s="697">
        <v>231843.33011328708</v>
      </c>
      <c r="N27" s="697">
        <v>252217.44094142443</v>
      </c>
      <c r="O27" s="697">
        <f>O14/1.14</f>
        <v>271619.29824561405</v>
      </c>
      <c r="P27" s="697">
        <f>P14/1.14</f>
        <v>300057.89473684214</v>
      </c>
      <c r="Q27" s="697">
        <f>Q14/1.14</f>
        <v>330147.36842105264</v>
      </c>
      <c r="R27" s="697">
        <f>R14/1.14</f>
        <v>343769.29824561405</v>
      </c>
      <c r="S27" s="697">
        <f>S14/1.14</f>
        <v>362356.14035087725</v>
      </c>
      <c r="T27" s="679">
        <f t="shared" si="9"/>
        <v>1.525428753380414</v>
      </c>
      <c r="U27" s="679">
        <f t="shared" si="10"/>
        <v>1.4366815355764064</v>
      </c>
      <c r="V27" s="679">
        <f t="shared" si="12"/>
        <v>105.40677780131006</v>
      </c>
      <c r="W27" s="729">
        <f t="shared" si="7"/>
        <v>8.812399078634854</v>
      </c>
      <c r="X27" s="730">
        <f t="shared" si="7"/>
        <v>7.515753281474758</v>
      </c>
      <c r="Y27" s="667"/>
      <c r="Z27" s="731">
        <v>132.5</v>
      </c>
      <c r="AA27" s="732">
        <v>115.8</v>
      </c>
      <c r="AB27" s="733">
        <v>111.6</v>
      </c>
      <c r="AC27" s="733">
        <v>102.17</v>
      </c>
      <c r="AD27" s="733">
        <v>108.79</v>
      </c>
      <c r="AE27" s="726">
        <f t="shared" si="11"/>
        <v>114.172</v>
      </c>
    </row>
    <row r="28" spans="1:31" s="668" customFormat="1" ht="18" customHeight="1">
      <c r="A28" s="692"/>
      <c r="B28" s="710" t="s">
        <v>542</v>
      </c>
      <c r="C28" s="694" t="s">
        <v>539</v>
      </c>
      <c r="D28" s="695"/>
      <c r="E28" s="696"/>
      <c r="F28" s="696"/>
      <c r="G28" s="696"/>
      <c r="H28" s="696"/>
      <c r="I28" s="735">
        <v>123468</v>
      </c>
      <c r="J28" s="735">
        <v>130200</v>
      </c>
      <c r="K28" s="735">
        <v>160222</v>
      </c>
      <c r="L28" s="735">
        <v>180376</v>
      </c>
      <c r="M28" s="735">
        <v>188500</v>
      </c>
      <c r="N28" s="697">
        <f aca="true" t="shared" si="14" ref="N28:S28">(N27*N17%)*97%</f>
        <v>187978.11188197066</v>
      </c>
      <c r="O28" s="697">
        <f t="shared" si="14"/>
        <v>204798.48245614037</v>
      </c>
      <c r="P28" s="697">
        <f t="shared" si="14"/>
        <v>231045.4912280702</v>
      </c>
      <c r="Q28" s="697">
        <f t="shared" si="14"/>
        <v>256098.71929824562</v>
      </c>
      <c r="R28" s="697">
        <f t="shared" si="14"/>
        <v>264792.98245614034</v>
      </c>
      <c r="S28" s="697">
        <f t="shared" si="14"/>
        <v>279183.01754385966</v>
      </c>
      <c r="T28" s="736">
        <f t="shared" si="9"/>
        <v>1.5224844646545717</v>
      </c>
      <c r="U28" s="736">
        <f t="shared" si="10"/>
        <v>1.4851889656129516</v>
      </c>
      <c r="V28" s="736">
        <f t="shared" si="12"/>
        <v>105.43444730077123</v>
      </c>
      <c r="W28" s="737">
        <f t="shared" si="7"/>
        <v>8.770362011573823</v>
      </c>
      <c r="X28" s="738">
        <f t="shared" si="7"/>
        <v>8.23216423493946</v>
      </c>
      <c r="Y28" s="667"/>
      <c r="Z28" s="731"/>
      <c r="AA28" s="732"/>
      <c r="AB28" s="733"/>
      <c r="AC28" s="733"/>
      <c r="AD28" s="733"/>
      <c r="AE28" s="726"/>
    </row>
    <row r="29" spans="1:31" s="668" customFormat="1" ht="18" customHeight="1">
      <c r="A29" s="692"/>
      <c r="B29" s="710" t="s">
        <v>543</v>
      </c>
      <c r="C29" s="694" t="s">
        <v>539</v>
      </c>
      <c r="D29" s="695"/>
      <c r="E29" s="696"/>
      <c r="F29" s="696"/>
      <c r="G29" s="696"/>
      <c r="H29" s="696"/>
      <c r="I29" s="735">
        <v>34990</v>
      </c>
      <c r="J29" s="735">
        <v>35428</v>
      </c>
      <c r="K29" s="735">
        <v>36248</v>
      </c>
      <c r="L29" s="735">
        <v>39660</v>
      </c>
      <c r="M29" s="735">
        <v>36595</v>
      </c>
      <c r="N29" s="697">
        <f aca="true" t="shared" si="15" ref="N29:S29">(N27*N18%)*97%</f>
        <v>56672.80583121101</v>
      </c>
      <c r="O29" s="697">
        <f t="shared" si="15"/>
        <v>58672.23684210527</v>
      </c>
      <c r="P29" s="697">
        <f t="shared" si="15"/>
        <v>60010.66666666667</v>
      </c>
      <c r="Q29" s="697">
        <f t="shared" si="15"/>
        <v>64144.22807017545</v>
      </c>
      <c r="R29" s="697">
        <f t="shared" si="15"/>
        <v>68663.23684210527</v>
      </c>
      <c r="S29" s="697">
        <f t="shared" si="15"/>
        <v>72302.43859649125</v>
      </c>
      <c r="T29" s="736">
        <f t="shared" si="9"/>
        <v>1.6196857911177767</v>
      </c>
      <c r="U29" s="736">
        <f t="shared" si="10"/>
        <v>1.2757871705140218</v>
      </c>
      <c r="V29" s="736">
        <f t="shared" si="12"/>
        <v>105.300073113003</v>
      </c>
      <c r="W29" s="737">
        <f t="shared" si="7"/>
        <v>10.125059092892116</v>
      </c>
      <c r="X29" s="738">
        <f t="shared" si="7"/>
        <v>4.991863989039132</v>
      </c>
      <c r="Y29" s="667"/>
      <c r="Z29" s="731"/>
      <c r="AA29" s="732"/>
      <c r="AB29" s="733"/>
      <c r="AC29" s="733"/>
      <c r="AD29" s="733"/>
      <c r="AE29" s="726"/>
    </row>
    <row r="30" spans="1:31" s="668" customFormat="1" ht="18" customHeight="1">
      <c r="A30" s="692"/>
      <c r="B30" s="710" t="s">
        <v>597</v>
      </c>
      <c r="C30" s="694" t="s">
        <v>539</v>
      </c>
      <c r="D30" s="695"/>
      <c r="E30" s="696"/>
      <c r="F30" s="696"/>
      <c r="G30" s="696"/>
      <c r="H30" s="696"/>
      <c r="I30" s="735">
        <f aca="true" t="shared" si="16" ref="I30:R30">I27-I28-I29</f>
        <v>6884</v>
      </c>
      <c r="J30" s="735">
        <f t="shared" si="16"/>
        <v>6845.440000000002</v>
      </c>
      <c r="K30" s="735">
        <f t="shared" si="16"/>
        <v>6851</v>
      </c>
      <c r="L30" s="735">
        <f t="shared" si="16"/>
        <v>6888.423999999999</v>
      </c>
      <c r="M30" s="735">
        <f t="shared" si="16"/>
        <v>6748.330113287084</v>
      </c>
      <c r="N30" s="735">
        <f t="shared" si="16"/>
        <v>7566.5232282427605</v>
      </c>
      <c r="O30" s="735">
        <f t="shared" si="16"/>
        <v>8148.578947368413</v>
      </c>
      <c r="P30" s="735">
        <f t="shared" si="16"/>
        <v>9001.736842105267</v>
      </c>
      <c r="Q30" s="735">
        <f t="shared" si="16"/>
        <v>9904.421052631573</v>
      </c>
      <c r="R30" s="735">
        <f t="shared" si="16"/>
        <v>10313.078947368442</v>
      </c>
      <c r="S30" s="735">
        <f>S27-S28-S29</f>
        <v>10870.684210526335</v>
      </c>
      <c r="T30" s="736">
        <f t="shared" si="9"/>
        <v>1.0991463143873854</v>
      </c>
      <c r="U30" s="736">
        <f t="shared" si="10"/>
        <v>1.4366815355764035</v>
      </c>
      <c r="V30" s="736">
        <f t="shared" si="12"/>
        <v>105.40677780131001</v>
      </c>
      <c r="W30" s="737">
        <f t="shared" si="7"/>
        <v>1.9086624687215874</v>
      </c>
      <c r="X30" s="738">
        <f t="shared" si="7"/>
        <v>7.515753281474716</v>
      </c>
      <c r="Y30" s="667"/>
      <c r="Z30" s="731"/>
      <c r="AA30" s="732"/>
      <c r="AB30" s="733"/>
      <c r="AC30" s="733"/>
      <c r="AD30" s="733"/>
      <c r="AE30" s="726"/>
    </row>
    <row r="31" spans="1:31" s="668" customFormat="1" ht="18" customHeight="1">
      <c r="A31" s="692"/>
      <c r="B31" s="693" t="s">
        <v>23</v>
      </c>
      <c r="C31" s="694" t="s">
        <v>539</v>
      </c>
      <c r="D31" s="695"/>
      <c r="E31" s="696"/>
      <c r="F31" s="696"/>
      <c r="G31" s="696"/>
      <c r="H31" s="696"/>
      <c r="I31" s="701">
        <v>65700</v>
      </c>
      <c r="J31" s="701">
        <v>76076.99731363636</v>
      </c>
      <c r="K31" s="701">
        <v>77480.82790454547</v>
      </c>
      <c r="L31" s="701">
        <v>89309.19012272728</v>
      </c>
      <c r="M31" s="697">
        <v>90153.84615384616</v>
      </c>
      <c r="N31" s="697">
        <v>92270.67507692309</v>
      </c>
      <c r="O31" s="697">
        <f>O19/1.3</f>
        <v>97344.63677538461</v>
      </c>
      <c r="P31" s="697">
        <f>P19/1.3</f>
        <v>107396.92307692308</v>
      </c>
      <c r="Q31" s="697">
        <f>Q19/1.3</f>
        <v>107762.97294805384</v>
      </c>
      <c r="R31" s="697">
        <f>R19/1.3</f>
        <v>113590.99643903307</v>
      </c>
      <c r="S31" s="697">
        <f>S19/1.3</f>
        <v>123239.23076923077</v>
      </c>
      <c r="T31" s="679">
        <f t="shared" si="9"/>
        <v>1.404424278187566</v>
      </c>
      <c r="U31" s="679">
        <f t="shared" si="10"/>
        <v>1.3356272799184594</v>
      </c>
      <c r="V31" s="679">
        <f t="shared" si="12"/>
        <v>108.49383721655802</v>
      </c>
      <c r="W31" s="729">
        <f t="shared" si="7"/>
        <v>7.028555904320626</v>
      </c>
      <c r="X31" s="730">
        <f t="shared" si="7"/>
        <v>5.958806092166341</v>
      </c>
      <c r="Y31" s="667"/>
      <c r="Z31" s="731">
        <v>121.2</v>
      </c>
      <c r="AA31" s="732">
        <v>111.4</v>
      </c>
      <c r="AB31" s="733">
        <v>115.26</v>
      </c>
      <c r="AC31" s="733">
        <v>100.95</v>
      </c>
      <c r="AD31" s="733">
        <v>102.35</v>
      </c>
      <c r="AE31" s="726">
        <f t="shared" si="11"/>
        <v>110.232</v>
      </c>
    </row>
    <row r="32" spans="1:31" s="668" customFormat="1" ht="18" customHeight="1">
      <c r="A32" s="692"/>
      <c r="B32" s="710" t="s">
        <v>600</v>
      </c>
      <c r="C32" s="694"/>
      <c r="D32" s="695"/>
      <c r="E32" s="696"/>
      <c r="F32" s="696"/>
      <c r="G32" s="696"/>
      <c r="H32" s="696"/>
      <c r="I32" s="701"/>
      <c r="J32" s="701"/>
      <c r="K32" s="701"/>
      <c r="L32" s="701"/>
      <c r="M32" s="697"/>
      <c r="N32" s="697">
        <f aca="true" t="shared" si="17" ref="N32:S32">N31*2%</f>
        <v>1845.4135015384618</v>
      </c>
      <c r="O32" s="697">
        <f t="shared" si="17"/>
        <v>1946.8927355076924</v>
      </c>
      <c r="P32" s="697">
        <f t="shared" si="17"/>
        <v>2147.9384615384615</v>
      </c>
      <c r="Q32" s="697">
        <f t="shared" si="17"/>
        <v>2155.2594589610767</v>
      </c>
      <c r="R32" s="697">
        <f t="shared" si="17"/>
        <v>2271.8199287806615</v>
      </c>
      <c r="S32" s="697">
        <f t="shared" si="17"/>
        <v>2464.7846153846153</v>
      </c>
      <c r="T32" s="679" t="e">
        <f t="shared" si="9"/>
        <v>#DIV/0!</v>
      </c>
      <c r="U32" s="679">
        <f t="shared" si="10"/>
        <v>1.3356272799184594</v>
      </c>
      <c r="V32" s="679">
        <f t="shared" si="12"/>
        <v>108.49383721655802</v>
      </c>
      <c r="W32" s="729"/>
      <c r="X32" s="730">
        <f t="shared" si="7"/>
        <v>5.958806092166341</v>
      </c>
      <c r="Y32" s="667"/>
      <c r="Z32" s="731"/>
      <c r="AA32" s="732"/>
      <c r="AB32" s="733"/>
      <c r="AC32" s="733"/>
      <c r="AD32" s="733"/>
      <c r="AE32" s="726"/>
    </row>
    <row r="33" spans="1:31" s="668" customFormat="1" ht="18" customHeight="1">
      <c r="A33" s="692"/>
      <c r="B33" s="693" t="s">
        <v>24</v>
      </c>
      <c r="C33" s="694" t="s">
        <v>539</v>
      </c>
      <c r="D33" s="695"/>
      <c r="E33" s="696"/>
      <c r="F33" s="696"/>
      <c r="G33" s="696"/>
      <c r="H33" s="696"/>
      <c r="I33" s="701">
        <v>4697</v>
      </c>
      <c r="J33" s="701">
        <v>5060</v>
      </c>
      <c r="K33" s="701">
        <v>5374</v>
      </c>
      <c r="L33" s="701">
        <v>5330</v>
      </c>
      <c r="M33" s="697">
        <v>5482.014388489209</v>
      </c>
      <c r="N33" s="697">
        <v>5540.09268292683</v>
      </c>
      <c r="O33" s="697">
        <f>O20/1.39</f>
        <v>5706.334365467626</v>
      </c>
      <c r="P33" s="697">
        <f>P20/1.39</f>
        <v>5865.522991884893</v>
      </c>
      <c r="Q33" s="697">
        <f>Q20/1.39</f>
        <v>6033.956861200576</v>
      </c>
      <c r="R33" s="697">
        <f>R20/1.39</f>
        <v>6355.890675216943</v>
      </c>
      <c r="S33" s="697">
        <f>S20/1.39</f>
        <v>8057.553956834533</v>
      </c>
      <c r="T33" s="729">
        <f t="shared" si="9"/>
        <v>1.1794959938102683</v>
      </c>
      <c r="U33" s="729">
        <f>S33/N33</f>
        <v>1.4544077902642105</v>
      </c>
      <c r="V33" s="679">
        <f t="shared" si="12"/>
        <v>126.77301055936597</v>
      </c>
      <c r="W33" s="729">
        <f t="shared" si="7"/>
        <v>3.3568569345534485</v>
      </c>
      <c r="X33" s="730">
        <f t="shared" si="7"/>
        <v>7.779766509599511</v>
      </c>
      <c r="Y33" s="667"/>
      <c r="Z33" s="731">
        <v>104.7</v>
      </c>
      <c r="AA33" s="732">
        <v>104.8</v>
      </c>
      <c r="AB33" s="733">
        <v>99.18</v>
      </c>
      <c r="AC33" s="733">
        <v>102.85</v>
      </c>
      <c r="AD33" s="733">
        <v>101.06</v>
      </c>
      <c r="AE33" s="734">
        <f t="shared" si="11"/>
        <v>102.51799999999999</v>
      </c>
    </row>
    <row r="34" spans="1:31" s="708" customFormat="1" ht="33" customHeight="1">
      <c r="A34" s="681" t="s">
        <v>153</v>
      </c>
      <c r="B34" s="714" t="s">
        <v>552</v>
      </c>
      <c r="C34" s="683" t="s">
        <v>539</v>
      </c>
      <c r="D34" s="702"/>
      <c r="E34" s="703"/>
      <c r="F34" s="703"/>
      <c r="G34" s="703"/>
      <c r="H34" s="703"/>
      <c r="I34" s="674">
        <v>105425</v>
      </c>
      <c r="J34" s="674">
        <f>'[2]24'!D34</f>
        <v>120623.65357299146</v>
      </c>
      <c r="K34" s="674">
        <f>'[2]24'!E34</f>
        <v>130656.04033652575</v>
      </c>
      <c r="L34" s="674">
        <f>'[2]24'!F34</f>
        <v>147391.62445120842</v>
      </c>
      <c r="M34" s="675">
        <f>'[3]ƯƠC 2014, KH 2015'!E25</f>
        <v>165892.85714285716</v>
      </c>
      <c r="N34" s="675">
        <f>'[3]ƯƠC 2014, KH 2015'!F25</f>
        <v>189285.7142857143</v>
      </c>
      <c r="O34" s="675">
        <f>O21/1.37</f>
        <v>213160.58394160582</v>
      </c>
      <c r="P34" s="675">
        <f>P21/1.37</f>
        <v>235542.44525547445</v>
      </c>
      <c r="Q34" s="675">
        <f>Q21/1.37</f>
        <v>268518.38759124087</v>
      </c>
      <c r="R34" s="675">
        <f>R21/1.37</f>
        <v>309870.219280292</v>
      </c>
      <c r="S34" s="675">
        <f>S21/1.37</f>
        <v>350535.0364963503</v>
      </c>
      <c r="T34" s="679">
        <f t="shared" si="9"/>
        <v>1.7954537755344016</v>
      </c>
      <c r="U34" s="679">
        <f t="shared" si="10"/>
        <v>1.8518832116788317</v>
      </c>
      <c r="V34" s="679">
        <f t="shared" si="12"/>
        <v>113.1231769579235</v>
      </c>
      <c r="W34" s="679">
        <f t="shared" si="7"/>
        <v>12.417738847403186</v>
      </c>
      <c r="X34" s="722">
        <f t="shared" si="7"/>
        <v>13.115656112200085</v>
      </c>
      <c r="Y34" s="707"/>
      <c r="Z34" s="727">
        <v>117.4</v>
      </c>
      <c r="AA34" s="728">
        <v>114</v>
      </c>
      <c r="AB34" s="725">
        <v>112.34</v>
      </c>
      <c r="AC34" s="725">
        <v>112.44</v>
      </c>
      <c r="AD34" s="725">
        <v>114.1</v>
      </c>
      <c r="AE34" s="726">
        <f t="shared" si="11"/>
        <v>114.056</v>
      </c>
    </row>
    <row r="35" spans="1:31" s="680" customFormat="1" ht="18" customHeight="1">
      <c r="A35" s="669" t="s">
        <v>553</v>
      </c>
      <c r="B35" s="670" t="s">
        <v>554</v>
      </c>
      <c r="C35" s="678" t="s">
        <v>18</v>
      </c>
      <c r="D35" s="672"/>
      <c r="E35" s="673"/>
      <c r="F35" s="673"/>
      <c r="G35" s="673"/>
      <c r="H35" s="673"/>
      <c r="I35" s="739"/>
      <c r="J35" s="739">
        <f>J22/I22*100-100</f>
        <v>2.3782459565929486</v>
      </c>
      <c r="K35" s="739">
        <f aca="true" t="shared" si="18" ref="K35:S35">K22/J22*100-100</f>
        <v>10.802785967427525</v>
      </c>
      <c r="L35" s="739">
        <f t="shared" si="18"/>
        <v>12.354080561398632</v>
      </c>
      <c r="M35" s="739">
        <f t="shared" si="18"/>
        <v>10.310940649309089</v>
      </c>
      <c r="N35" s="739">
        <f t="shared" si="18"/>
        <v>9.425700343930885</v>
      </c>
      <c r="O35" s="739">
        <f t="shared" si="18"/>
        <v>9.3476703569944</v>
      </c>
      <c r="P35" s="739">
        <f t="shared" si="18"/>
        <v>8.332517391877545</v>
      </c>
      <c r="Q35" s="739">
        <f t="shared" si="18"/>
        <v>8.244370632892895</v>
      </c>
      <c r="R35" s="739">
        <f t="shared" si="18"/>
        <v>11.871844384640553</v>
      </c>
      <c r="S35" s="739">
        <f t="shared" si="18"/>
        <v>14.740023121528736</v>
      </c>
      <c r="T35" s="679" t="e">
        <f t="shared" si="9"/>
        <v>#DIV/0!</v>
      </c>
      <c r="U35" s="739">
        <f>U22/T22*100</f>
        <v>106.9853430006387</v>
      </c>
      <c r="V35" s="739"/>
      <c r="W35" s="679"/>
      <c r="X35" s="722"/>
      <c r="Y35" s="666"/>
      <c r="Z35" s="666"/>
      <c r="AE35" s="740"/>
    </row>
    <row r="36" spans="1:31" s="680" customFormat="1" ht="27.75" customHeight="1">
      <c r="A36" s="669" t="s">
        <v>555</v>
      </c>
      <c r="B36" s="670" t="s">
        <v>556</v>
      </c>
      <c r="C36" s="678" t="s">
        <v>539</v>
      </c>
      <c r="D36" s="672"/>
      <c r="E36" s="673"/>
      <c r="F36" s="673"/>
      <c r="G36" s="673"/>
      <c r="H36" s="673"/>
      <c r="I36" s="674">
        <f aca="true" t="shared" si="19" ref="I36:N36">I37+I40+I44</f>
        <v>255861.81777999998</v>
      </c>
      <c r="J36" s="674">
        <f t="shared" si="19"/>
        <v>343372.7257532528</v>
      </c>
      <c r="K36" s="674">
        <f t="shared" si="19"/>
        <v>399263.9218024324</v>
      </c>
      <c r="L36" s="674">
        <f t="shared" si="19"/>
        <v>442348.1087577972</v>
      </c>
      <c r="M36" s="674">
        <f t="shared" si="19"/>
        <v>477449.906</v>
      </c>
      <c r="N36" s="674">
        <f t="shared" si="19"/>
        <v>530527.542212</v>
      </c>
      <c r="O36" s="674">
        <f>O37+O40+O44</f>
        <v>614935.91922432</v>
      </c>
      <c r="P36" s="674">
        <f>P37+P40+P44</f>
        <v>719831.6535798656</v>
      </c>
      <c r="Q36" s="674">
        <f>Q37+Q40+Q44</f>
        <v>784022.561433088</v>
      </c>
      <c r="R36" s="674">
        <f>R37+R40+R44</f>
        <v>869425.6311447124</v>
      </c>
      <c r="S36" s="674">
        <f>S37+S40+S44</f>
        <v>979870.782</v>
      </c>
      <c r="T36" s="674"/>
      <c r="U36" s="674"/>
      <c r="V36" s="674"/>
      <c r="W36" s="679"/>
      <c r="X36" s="741"/>
      <c r="Y36" s="742"/>
      <c r="Z36" s="666"/>
      <c r="AE36" s="743"/>
    </row>
    <row r="37" spans="1:26" s="708" customFormat="1" ht="30" customHeight="1">
      <c r="A37" s="681" t="s">
        <v>147</v>
      </c>
      <c r="B37" s="714" t="s">
        <v>557</v>
      </c>
      <c r="C37" s="683" t="s">
        <v>539</v>
      </c>
      <c r="D37" s="702"/>
      <c r="E37" s="703"/>
      <c r="F37" s="703"/>
      <c r="G37" s="703"/>
      <c r="H37" s="703"/>
      <c r="I37" s="704">
        <f aca="true" t="shared" si="20" ref="I37:N37">I38+I39</f>
        <v>65915.23999999999</v>
      </c>
      <c r="J37" s="704">
        <f t="shared" si="20"/>
        <v>81415.48000000001</v>
      </c>
      <c r="K37" s="704">
        <f t="shared" si="20"/>
        <v>91935.51999999999</v>
      </c>
      <c r="L37" s="704">
        <f t="shared" si="20"/>
        <v>102018.5128</v>
      </c>
      <c r="M37" s="704">
        <f t="shared" si="20"/>
        <v>121701.6</v>
      </c>
      <c r="N37" s="704">
        <f t="shared" si="20"/>
        <v>136344</v>
      </c>
      <c r="O37" s="704">
        <f>O38+O39</f>
        <v>158552.51</v>
      </c>
      <c r="P37" s="704">
        <f>P38+P39</f>
        <v>175915.6559</v>
      </c>
      <c r="Q37" s="704">
        <f>Q38+Q39</f>
        <v>186640.51</v>
      </c>
      <c r="R37" s="704">
        <f>R38+R39</f>
        <v>215716.51</v>
      </c>
      <c r="S37" s="704">
        <f>S38+S39</f>
        <v>262152.5</v>
      </c>
      <c r="T37" s="686"/>
      <c r="U37" s="686"/>
      <c r="V37" s="686"/>
      <c r="W37" s="688"/>
      <c r="X37" s="744"/>
      <c r="Y37" s="707"/>
      <c r="Z37" s="707"/>
    </row>
    <row r="38" spans="1:26" s="680" customFormat="1" ht="18" customHeight="1">
      <c r="A38" s="692"/>
      <c r="B38" s="693" t="s">
        <v>540</v>
      </c>
      <c r="C38" s="694" t="s">
        <v>539</v>
      </c>
      <c r="D38" s="672"/>
      <c r="E38" s="673"/>
      <c r="F38" s="673"/>
      <c r="G38" s="673"/>
      <c r="H38" s="673"/>
      <c r="I38" s="745">
        <v>26815.239999999998</v>
      </c>
      <c r="J38" s="745">
        <v>40018.520000000004</v>
      </c>
      <c r="K38" s="745">
        <v>46775.2</v>
      </c>
      <c r="L38" s="745">
        <v>52624.412800000006</v>
      </c>
      <c r="M38" s="697">
        <v>58197.600000000006</v>
      </c>
      <c r="N38" s="697">
        <v>65844</v>
      </c>
      <c r="O38" s="697">
        <f>O11*48.2%</f>
        <v>81002.51000000001</v>
      </c>
      <c r="P38" s="697">
        <f>P11*48.2%</f>
        <v>90490.65590000001</v>
      </c>
      <c r="Q38" s="697">
        <f>Q11*48.2%</f>
        <v>97390.51000000001</v>
      </c>
      <c r="R38" s="697">
        <f>R11*48.2%</f>
        <v>106066.51000000001</v>
      </c>
      <c r="S38" s="697">
        <f>S11*48.2%</f>
        <v>120500.00000000001</v>
      </c>
      <c r="T38" s="746"/>
      <c r="U38" s="675"/>
      <c r="V38" s="675"/>
      <c r="W38" s="747"/>
      <c r="X38" s="748"/>
      <c r="Y38" s="666"/>
      <c r="Z38" s="666"/>
    </row>
    <row r="39" spans="1:26" s="680" customFormat="1" ht="18" customHeight="1">
      <c r="A39" s="692"/>
      <c r="B39" s="693" t="s">
        <v>150</v>
      </c>
      <c r="C39" s="694" t="s">
        <v>539</v>
      </c>
      <c r="D39" s="672"/>
      <c r="E39" s="673"/>
      <c r="F39" s="673"/>
      <c r="G39" s="673"/>
      <c r="H39" s="673"/>
      <c r="I39" s="745">
        <v>39100</v>
      </c>
      <c r="J39" s="745">
        <v>41396.96</v>
      </c>
      <c r="K39" s="745">
        <v>45160.32</v>
      </c>
      <c r="L39" s="745">
        <v>49394.1</v>
      </c>
      <c r="M39" s="697">
        <v>63504</v>
      </c>
      <c r="N39" s="697">
        <f>N12*23.5%</f>
        <v>70500</v>
      </c>
      <c r="O39" s="697">
        <f>O12*23.5%</f>
        <v>77550</v>
      </c>
      <c r="P39" s="697">
        <f>P12*25.5%</f>
        <v>85425</v>
      </c>
      <c r="Q39" s="697">
        <f>Q12*25.5%</f>
        <v>89250</v>
      </c>
      <c r="R39" s="697">
        <f>R12*25.5%</f>
        <v>109650</v>
      </c>
      <c r="S39" s="697">
        <f>S12*25.5%</f>
        <v>141652.5</v>
      </c>
      <c r="T39" s="675"/>
      <c r="U39" s="675"/>
      <c r="V39" s="675"/>
      <c r="W39" s="688"/>
      <c r="X39" s="741"/>
      <c r="Y39" s="666"/>
      <c r="Z39" s="666"/>
    </row>
    <row r="40" spans="1:26" s="708" customFormat="1" ht="18" customHeight="1">
      <c r="A40" s="681" t="s">
        <v>151</v>
      </c>
      <c r="B40" s="714" t="s">
        <v>558</v>
      </c>
      <c r="C40" s="683" t="s">
        <v>539</v>
      </c>
      <c r="D40" s="702"/>
      <c r="E40" s="703"/>
      <c r="F40" s="703"/>
      <c r="G40" s="703"/>
      <c r="H40" s="703"/>
      <c r="I40" s="749">
        <f aca="true" t="shared" si="21" ref="I40:N40">SUM(I41:I43)</f>
        <v>120006</v>
      </c>
      <c r="J40" s="749">
        <f t="shared" si="21"/>
        <v>174645.9681</v>
      </c>
      <c r="K40" s="749">
        <f t="shared" si="21"/>
        <v>200532</v>
      </c>
      <c r="L40" s="749">
        <f t="shared" si="21"/>
        <v>218269</v>
      </c>
      <c r="M40" s="749">
        <f t="shared" si="21"/>
        <v>216769.906</v>
      </c>
      <c r="N40" s="749">
        <f t="shared" si="21"/>
        <v>230095.54221200003</v>
      </c>
      <c r="O40" s="749">
        <f>SUM(O41:O43)</f>
        <v>266563.90922431997</v>
      </c>
      <c r="P40" s="749">
        <f>SUM(P41:P43)</f>
        <v>308349.9981798656</v>
      </c>
      <c r="Q40" s="749">
        <f>SUM(Q41:Q43)</f>
        <v>328836.81200308807</v>
      </c>
      <c r="R40" s="749">
        <f>SUM(R41:R43)</f>
        <v>343807.9148424925</v>
      </c>
      <c r="S40" s="749">
        <f>SUM(S41:S43)</f>
        <v>367148.19200000004</v>
      </c>
      <c r="T40" s="686"/>
      <c r="U40" s="686"/>
      <c r="V40" s="686"/>
      <c r="W40" s="688"/>
      <c r="X40" s="716"/>
      <c r="Y40" s="707"/>
      <c r="Z40" s="707"/>
    </row>
    <row r="41" spans="1:26" s="668" customFormat="1" ht="24" customHeight="1">
      <c r="A41" s="692"/>
      <c r="B41" s="693" t="s">
        <v>20</v>
      </c>
      <c r="C41" s="694" t="s">
        <v>539</v>
      </c>
      <c r="D41" s="695"/>
      <c r="E41" s="696"/>
      <c r="F41" s="696"/>
      <c r="G41" s="696"/>
      <c r="H41" s="696"/>
      <c r="I41" s="745">
        <v>79138</v>
      </c>
      <c r="J41" s="745">
        <v>106708</v>
      </c>
      <c r="K41" s="745">
        <v>123501</v>
      </c>
      <c r="L41" s="745">
        <v>130930</v>
      </c>
      <c r="M41" s="697">
        <v>127939.68000000001</v>
      </c>
      <c r="N41" s="697">
        <f>N14*48.5%</f>
        <v>139292</v>
      </c>
      <c r="O41" s="697">
        <f>O14*55.2%</f>
        <v>170924.592</v>
      </c>
      <c r="P41" s="697">
        <f>P14*58.2%</f>
        <v>199082.412</v>
      </c>
      <c r="Q41" s="697">
        <f>Q14*58.2%</f>
        <v>219046.17600000004</v>
      </c>
      <c r="R41" s="697">
        <f>R14*58.2%</f>
        <v>228084.05400000003</v>
      </c>
      <c r="S41" s="697">
        <f>S14*58.2%</f>
        <v>240416.05200000003</v>
      </c>
      <c r="T41" s="697"/>
      <c r="U41" s="697"/>
      <c r="V41" s="697"/>
      <c r="W41" s="750"/>
      <c r="X41" s="720"/>
      <c r="Y41" s="667"/>
      <c r="Z41" s="667"/>
    </row>
    <row r="42" spans="1:26" s="668" customFormat="1" ht="18" customHeight="1">
      <c r="A42" s="692"/>
      <c r="B42" s="693" t="s">
        <v>23</v>
      </c>
      <c r="C42" s="694" t="s">
        <v>539</v>
      </c>
      <c r="D42" s="695"/>
      <c r="E42" s="696"/>
      <c r="F42" s="696"/>
      <c r="G42" s="696"/>
      <c r="H42" s="696"/>
      <c r="I42" s="745">
        <v>37264</v>
      </c>
      <c r="J42" s="745">
        <v>63074</v>
      </c>
      <c r="K42" s="745">
        <v>71505</v>
      </c>
      <c r="L42" s="745">
        <v>81859</v>
      </c>
      <c r="M42" s="697">
        <v>83212</v>
      </c>
      <c r="N42" s="697">
        <f>N19*71%</f>
        <v>85165.833096</v>
      </c>
      <c r="O42" s="697">
        <f>O19*71%</f>
        <v>89849.09974368</v>
      </c>
      <c r="P42" s="697">
        <f>P19*74%</f>
        <v>103315.84</v>
      </c>
      <c r="Q42" s="697">
        <f>Q19*74%</f>
        <v>103667.9799760278</v>
      </c>
      <c r="R42" s="697">
        <f>R19*74%</f>
        <v>109274.53857434982</v>
      </c>
      <c r="S42" s="697">
        <f>S19*74%</f>
        <v>118556.14</v>
      </c>
      <c r="T42" s="697"/>
      <c r="U42" s="697"/>
      <c r="V42" s="697"/>
      <c r="W42" s="750"/>
      <c r="X42" s="720"/>
      <c r="Y42" s="667"/>
      <c r="Z42" s="667"/>
    </row>
    <row r="43" spans="1:29" s="668" customFormat="1" ht="22.5" customHeight="1">
      <c r="A43" s="692"/>
      <c r="B43" s="693" t="s">
        <v>24</v>
      </c>
      <c r="C43" s="694" t="s">
        <v>539</v>
      </c>
      <c r="D43" s="695"/>
      <c r="E43" s="696"/>
      <c r="F43" s="696"/>
      <c r="G43" s="696"/>
      <c r="H43" s="696"/>
      <c r="I43" s="745">
        <v>3604</v>
      </c>
      <c r="J43" s="745">
        <v>4863.9681</v>
      </c>
      <c r="K43" s="745">
        <v>5526</v>
      </c>
      <c r="L43" s="745">
        <v>5480</v>
      </c>
      <c r="M43" s="697">
        <v>5618.226000000001</v>
      </c>
      <c r="N43" s="697">
        <f aca="true" t="shared" si="22" ref="N43:S43">N20*73%</f>
        <v>5637.709116</v>
      </c>
      <c r="O43" s="697">
        <f t="shared" si="22"/>
        <v>5790.21748064</v>
      </c>
      <c r="P43" s="697">
        <f>P20*73%</f>
        <v>5951.7461798656</v>
      </c>
      <c r="Q43" s="697">
        <f t="shared" si="22"/>
        <v>6122.656027060224</v>
      </c>
      <c r="R43" s="697">
        <f t="shared" si="22"/>
        <v>6449.322268142631</v>
      </c>
      <c r="S43" s="697">
        <f t="shared" si="22"/>
        <v>8176</v>
      </c>
      <c r="T43" s="697"/>
      <c r="U43" s="697"/>
      <c r="V43" s="697"/>
      <c r="W43" s="688"/>
      <c r="X43" s="751"/>
      <c r="Y43" s="752"/>
      <c r="Z43" s="753"/>
      <c r="AA43" s="754"/>
      <c r="AB43" s="754"/>
      <c r="AC43" s="754"/>
    </row>
    <row r="44" spans="1:26" s="708" customFormat="1" ht="18" customHeight="1">
      <c r="A44" s="681" t="s">
        <v>153</v>
      </c>
      <c r="B44" s="714" t="s">
        <v>559</v>
      </c>
      <c r="C44" s="683" t="s">
        <v>539</v>
      </c>
      <c r="D44" s="702"/>
      <c r="E44" s="703"/>
      <c r="F44" s="703"/>
      <c r="G44" s="703"/>
      <c r="H44" s="703"/>
      <c r="I44" s="755">
        <v>69940.57777999998</v>
      </c>
      <c r="J44" s="755">
        <v>87311.27765325281</v>
      </c>
      <c r="K44" s="755">
        <v>106796.4018024324</v>
      </c>
      <c r="L44" s="755">
        <v>122060.5959577972</v>
      </c>
      <c r="M44" s="686">
        <v>138978.40000000002</v>
      </c>
      <c r="N44" s="686">
        <f>N21*61.92%</f>
        <v>164088</v>
      </c>
      <c r="O44" s="686">
        <f>O21*65%</f>
        <v>189819.5</v>
      </c>
      <c r="P44" s="686">
        <f>P21*73%</f>
        <v>235565.9995</v>
      </c>
      <c r="Q44" s="686">
        <f>Q21*73%</f>
        <v>268545.23943</v>
      </c>
      <c r="R44" s="686">
        <f>R21*73%</f>
        <v>309901.20630222</v>
      </c>
      <c r="S44" s="686">
        <f>S21*73%</f>
        <v>350570.08999999997</v>
      </c>
      <c r="T44" s="686"/>
      <c r="U44" s="686"/>
      <c r="V44" s="686"/>
      <c r="W44" s="688"/>
      <c r="X44" s="716"/>
      <c r="Y44" s="707"/>
      <c r="Z44" s="707"/>
    </row>
    <row r="45" spans="1:26" s="668" customFormat="1" ht="18" customHeight="1">
      <c r="A45" s="692"/>
      <c r="B45" s="693" t="s">
        <v>560</v>
      </c>
      <c r="C45" s="694" t="s">
        <v>561</v>
      </c>
      <c r="D45" s="695"/>
      <c r="E45" s="696"/>
      <c r="F45" s="696"/>
      <c r="G45" s="696"/>
      <c r="H45" s="696"/>
      <c r="I45" s="701">
        <f aca="true" t="shared" si="23" ref="I45:R45">I36/I84*1000</f>
        <v>10885.420879812806</v>
      </c>
      <c r="J45" s="701">
        <f t="shared" si="23"/>
        <v>14145.700162859554</v>
      </c>
      <c r="K45" s="701">
        <f t="shared" si="23"/>
        <v>16228.261667375215</v>
      </c>
      <c r="L45" s="701">
        <f t="shared" si="23"/>
        <v>17629.04944834199</v>
      </c>
      <c r="M45" s="701">
        <f t="shared" si="23"/>
        <v>18746.77172242601</v>
      </c>
      <c r="N45" s="701">
        <f t="shared" si="23"/>
        <v>20492.882992755825</v>
      </c>
      <c r="O45" s="701">
        <f t="shared" si="23"/>
        <v>23391.929028122693</v>
      </c>
      <c r="P45" s="701">
        <f t="shared" si="23"/>
        <v>26971.72528193415</v>
      </c>
      <c r="Q45" s="701">
        <f t="shared" si="23"/>
        <v>28943.132126509154</v>
      </c>
      <c r="R45" s="701">
        <f t="shared" si="23"/>
        <v>31628.842119641555</v>
      </c>
      <c r="S45" s="701">
        <f>S36/S84*1000</f>
        <v>35135.45003331137</v>
      </c>
      <c r="T45" s="679"/>
      <c r="U45" s="729"/>
      <c r="V45" s="729"/>
      <c r="W45" s="686"/>
      <c r="X45" s="730"/>
      <c r="Y45" s="667"/>
      <c r="Z45" s="667"/>
    </row>
    <row r="46" spans="1:26" s="757" customFormat="1" ht="17.25" customHeight="1">
      <c r="A46" s="669" t="s">
        <v>562</v>
      </c>
      <c r="B46" s="670" t="s">
        <v>563</v>
      </c>
      <c r="C46" s="678" t="s">
        <v>18</v>
      </c>
      <c r="D46" s="672"/>
      <c r="E46" s="673"/>
      <c r="F46" s="673"/>
      <c r="G46" s="673"/>
      <c r="H46" s="673"/>
      <c r="I46" s="739">
        <f aca="true" t="shared" si="24" ref="I46:N46">I47+I48+I49</f>
        <v>99.99999999999999</v>
      </c>
      <c r="J46" s="739">
        <f t="shared" si="24"/>
        <v>100</v>
      </c>
      <c r="K46" s="739">
        <f t="shared" si="24"/>
        <v>100</v>
      </c>
      <c r="L46" s="739">
        <f t="shared" si="24"/>
        <v>100</v>
      </c>
      <c r="M46" s="739">
        <f t="shared" si="24"/>
        <v>100</v>
      </c>
      <c r="N46" s="739">
        <f t="shared" si="24"/>
        <v>100</v>
      </c>
      <c r="O46" s="739">
        <f>O47+O48+O49</f>
        <v>100.00000000000001</v>
      </c>
      <c r="P46" s="739">
        <f>P47+P48+P49</f>
        <v>100.00000000000001</v>
      </c>
      <c r="Q46" s="739">
        <f>Q47+Q48+Q49</f>
        <v>100</v>
      </c>
      <c r="R46" s="739">
        <f>R47+R48+R49</f>
        <v>100</v>
      </c>
      <c r="S46" s="739">
        <f>S47+S48+S49</f>
        <v>100</v>
      </c>
      <c r="T46" s="679"/>
      <c r="U46" s="729"/>
      <c r="V46" s="729"/>
      <c r="W46" s="688"/>
      <c r="X46" s="756"/>
      <c r="Y46" s="666"/>
      <c r="Z46" s="757">
        <f>M38/M37%</f>
        <v>47.819913624800336</v>
      </c>
    </row>
    <row r="47" spans="1:25" s="759" customFormat="1" ht="18" customHeight="1">
      <c r="A47" s="681" t="s">
        <v>147</v>
      </c>
      <c r="B47" s="714" t="s">
        <v>564</v>
      </c>
      <c r="C47" s="683" t="s">
        <v>18</v>
      </c>
      <c r="D47" s="702"/>
      <c r="E47" s="703"/>
      <c r="F47" s="703"/>
      <c r="G47" s="703"/>
      <c r="H47" s="703"/>
      <c r="I47" s="758">
        <f aca="true" t="shared" si="25" ref="I47:S47">I37/I36%</f>
        <v>25.76204631543597</v>
      </c>
      <c r="J47" s="758">
        <f t="shared" si="25"/>
        <v>23.710526169893026</v>
      </c>
      <c r="K47" s="758">
        <f t="shared" si="25"/>
        <v>23.026252806656647</v>
      </c>
      <c r="L47" s="758">
        <f t="shared" si="25"/>
        <v>23.062947660494938</v>
      </c>
      <c r="M47" s="758">
        <f t="shared" si="25"/>
        <v>25.48992019280029</v>
      </c>
      <c r="N47" s="758">
        <f t="shared" si="25"/>
        <v>25.699702494525088</v>
      </c>
      <c r="O47" s="758">
        <f t="shared" si="25"/>
        <v>25.783582491001358</v>
      </c>
      <c r="P47" s="758">
        <f t="shared" si="25"/>
        <v>24.438444048012695</v>
      </c>
      <c r="Q47" s="758">
        <f t="shared" si="25"/>
        <v>23.80550244100708</v>
      </c>
      <c r="R47" s="758">
        <f t="shared" si="25"/>
        <v>24.811381476755066</v>
      </c>
      <c r="S47" s="758">
        <f t="shared" si="25"/>
        <v>26.75378272479197</v>
      </c>
      <c r="T47" s="688"/>
      <c r="U47" s="688"/>
      <c r="V47" s="688"/>
      <c r="W47" s="688"/>
      <c r="X47" s="756"/>
      <c r="Y47" s="690"/>
    </row>
    <row r="48" spans="1:25" s="759" customFormat="1" ht="18" customHeight="1">
      <c r="A48" s="681" t="s">
        <v>151</v>
      </c>
      <c r="B48" s="714" t="s">
        <v>565</v>
      </c>
      <c r="C48" s="683" t="s">
        <v>18</v>
      </c>
      <c r="D48" s="702"/>
      <c r="E48" s="703"/>
      <c r="F48" s="703"/>
      <c r="G48" s="703"/>
      <c r="H48" s="703"/>
      <c r="I48" s="758">
        <f aca="true" t="shared" si="26" ref="I48:S48">I40/I36%</f>
        <v>46.90266060064728</v>
      </c>
      <c r="J48" s="758">
        <f t="shared" si="26"/>
        <v>50.8619220460452</v>
      </c>
      <c r="K48" s="758">
        <f t="shared" si="26"/>
        <v>50.22542460002914</v>
      </c>
      <c r="L48" s="758">
        <f t="shared" si="26"/>
        <v>49.3432651069637</v>
      </c>
      <c r="M48" s="758">
        <f>M40/M36%</f>
        <v>45.401601985025835</v>
      </c>
      <c r="N48" s="758">
        <f t="shared" si="26"/>
        <v>43.37108329053599</v>
      </c>
      <c r="O48" s="758">
        <f t="shared" si="26"/>
        <v>43.34824180714043</v>
      </c>
      <c r="P48" s="758">
        <f t="shared" si="26"/>
        <v>42.836404407388855</v>
      </c>
      <c r="Q48" s="758">
        <f t="shared" si="26"/>
        <v>41.94226393205044</v>
      </c>
      <c r="R48" s="758">
        <f t="shared" si="26"/>
        <v>39.544258016620056</v>
      </c>
      <c r="S48" s="758">
        <f t="shared" si="26"/>
        <v>37.46904170880769</v>
      </c>
      <c r="T48" s="688"/>
      <c r="U48" s="688"/>
      <c r="V48" s="688"/>
      <c r="W48" s="688"/>
      <c r="X48" s="756"/>
      <c r="Y48" s="690"/>
    </row>
    <row r="49" spans="1:25" s="759" customFormat="1" ht="18" customHeight="1">
      <c r="A49" s="681" t="s">
        <v>153</v>
      </c>
      <c r="B49" s="714" t="s">
        <v>566</v>
      </c>
      <c r="C49" s="683" t="s">
        <v>18</v>
      </c>
      <c r="D49" s="702"/>
      <c r="E49" s="703"/>
      <c r="F49" s="703"/>
      <c r="G49" s="703"/>
      <c r="H49" s="703"/>
      <c r="I49" s="758">
        <f aca="true" t="shared" si="27" ref="I49:S49">I44/I36%</f>
        <v>27.335293083916735</v>
      </c>
      <c r="J49" s="758">
        <f t="shared" si="27"/>
        <v>25.427551784061784</v>
      </c>
      <c r="K49" s="758">
        <f t="shared" si="27"/>
        <v>26.74832259331421</v>
      </c>
      <c r="L49" s="758">
        <f t="shared" si="27"/>
        <v>27.593787232541356</v>
      </c>
      <c r="M49" s="758">
        <f t="shared" si="27"/>
        <v>29.108477822173878</v>
      </c>
      <c r="N49" s="758">
        <f t="shared" si="27"/>
        <v>30.92921421493892</v>
      </c>
      <c r="O49" s="758">
        <f t="shared" si="27"/>
        <v>30.868175701858217</v>
      </c>
      <c r="P49" s="758">
        <f t="shared" si="27"/>
        <v>32.72515154459846</v>
      </c>
      <c r="Q49" s="758">
        <f t="shared" si="27"/>
        <v>34.25223362694249</v>
      </c>
      <c r="R49" s="758">
        <f t="shared" si="27"/>
        <v>35.64436050662488</v>
      </c>
      <c r="S49" s="758">
        <f t="shared" si="27"/>
        <v>35.777175566400345</v>
      </c>
      <c r="T49" s="686"/>
      <c r="U49" s="686"/>
      <c r="V49" s="686"/>
      <c r="W49" s="688"/>
      <c r="X49" s="751"/>
      <c r="Y49" s="690"/>
    </row>
    <row r="50" spans="1:25" s="757" customFormat="1" ht="18" customHeight="1">
      <c r="A50" s="669" t="s">
        <v>562</v>
      </c>
      <c r="B50" s="670" t="s">
        <v>602</v>
      </c>
      <c r="C50" s="678" t="s">
        <v>539</v>
      </c>
      <c r="D50" s="672"/>
      <c r="E50" s="673"/>
      <c r="F50" s="673"/>
      <c r="G50" s="673"/>
      <c r="H50" s="673"/>
      <c r="I50" s="675">
        <f aca="true" t="shared" si="28" ref="I50:N50">I51+I54+I58</f>
        <v>264596.61313432833</v>
      </c>
      <c r="J50" s="675">
        <f t="shared" si="28"/>
        <v>279933.26553526794</v>
      </c>
      <c r="K50" s="675">
        <f t="shared" si="28"/>
        <v>312594.8404575076</v>
      </c>
      <c r="L50" s="675">
        <f t="shared" si="28"/>
        <v>352208.4179834253</v>
      </c>
      <c r="M50" s="675">
        <f t="shared" si="28"/>
        <v>380949.35279186716</v>
      </c>
      <c r="N50" s="675">
        <f t="shared" si="28"/>
        <v>437404.1054365756</v>
      </c>
      <c r="O50" s="674">
        <f>O51+O54+O58</f>
        <v>489725.05431830266</v>
      </c>
      <c r="P50" s="674">
        <f>P51+P54+P58</f>
        <v>535902.287044415</v>
      </c>
      <c r="Q50" s="674">
        <f>Q51+Q54+Q58</f>
        <v>583797.6233008632</v>
      </c>
      <c r="R50" s="674">
        <f>R51+R54+R58</f>
        <v>647296.4541274774</v>
      </c>
      <c r="S50" s="674">
        <f>S51+S54+S58</f>
        <v>729342.6931992141</v>
      </c>
      <c r="T50" s="679">
        <f aca="true" t="shared" si="29" ref="T50:T57">N50/I50</f>
        <v>1.6530978996867118</v>
      </c>
      <c r="U50" s="729">
        <f>S50/N50</f>
        <v>1.6674344939475427</v>
      </c>
      <c r="V50" s="729">
        <f>S50/R50%</f>
        <v>112.67521837151584</v>
      </c>
      <c r="W50" s="679">
        <f>POWER(T50,1/5)*100-100</f>
        <v>10.575704447138733</v>
      </c>
      <c r="X50" s="722">
        <f aca="true" t="shared" si="30" ref="W50:X58">POWER(U50,1/5)*100-100</f>
        <v>10.76683748062419</v>
      </c>
      <c r="Y50" s="760"/>
    </row>
    <row r="51" spans="1:25" s="763" customFormat="1" ht="26.25" customHeight="1">
      <c r="A51" s="681" t="s">
        <v>147</v>
      </c>
      <c r="B51" s="714" t="s">
        <v>557</v>
      </c>
      <c r="C51" s="683" t="s">
        <v>539</v>
      </c>
      <c r="D51" s="702"/>
      <c r="E51" s="703"/>
      <c r="F51" s="703"/>
      <c r="G51" s="703"/>
      <c r="H51" s="703"/>
      <c r="I51" s="761">
        <f aca="true" t="shared" si="31" ref="I51:N51">I52+I53</f>
        <v>65915.24</v>
      </c>
      <c r="J51" s="761">
        <f t="shared" si="31"/>
        <v>63988.656850013</v>
      </c>
      <c r="K51" s="761">
        <f t="shared" si="31"/>
        <v>71412.64678128</v>
      </c>
      <c r="L51" s="761">
        <f t="shared" si="31"/>
        <v>81360.23071219513</v>
      </c>
      <c r="M51" s="761">
        <f t="shared" si="31"/>
        <v>93877.21720658525</v>
      </c>
      <c r="N51" s="761">
        <f t="shared" si="31"/>
        <v>104264.20388122516</v>
      </c>
      <c r="O51" s="704">
        <f>O52+O53</f>
        <v>123732.98074115666</v>
      </c>
      <c r="P51" s="704">
        <f>P52+P53</f>
        <v>131962.211444694</v>
      </c>
      <c r="Q51" s="704">
        <f>Q52+Q53</f>
        <v>140061.76232453677</v>
      </c>
      <c r="R51" s="704">
        <f>R52+R53</f>
        <v>161626.11942728804</v>
      </c>
      <c r="S51" s="704">
        <f>S52+S53</f>
        <v>196088.29309376754</v>
      </c>
      <c r="T51" s="729">
        <f t="shared" si="29"/>
        <v>1.5817920693488356</v>
      </c>
      <c r="U51" s="729">
        <f aca="true" t="shared" si="32" ref="U51:U58">S51/N51</f>
        <v>1.8806866191310088</v>
      </c>
      <c r="V51" s="729">
        <f aca="true" t="shared" si="33" ref="V51:V58">S51/R51%</f>
        <v>121.32215621373206</v>
      </c>
      <c r="W51" s="688">
        <f t="shared" si="30"/>
        <v>9.604876930904567</v>
      </c>
      <c r="X51" s="751">
        <f t="shared" si="30"/>
        <v>13.465357788358602</v>
      </c>
      <c r="Y51" s="762"/>
    </row>
    <row r="52" spans="1:25" ht="18" customHeight="1">
      <c r="A52" s="692"/>
      <c r="B52" s="693" t="s">
        <v>540</v>
      </c>
      <c r="C52" s="694" t="s">
        <v>539</v>
      </c>
      <c r="D52" s="695"/>
      <c r="E52" s="696"/>
      <c r="F52" s="696"/>
      <c r="G52" s="696"/>
      <c r="H52" s="696"/>
      <c r="I52" s="701">
        <v>26815.24</v>
      </c>
      <c r="J52" s="701">
        <v>30446.2306205048</v>
      </c>
      <c r="K52" s="701">
        <v>33876.646781280004</v>
      </c>
      <c r="L52" s="701">
        <v>40639.01120000001</v>
      </c>
      <c r="M52" s="697">
        <v>44223.10030395137</v>
      </c>
      <c r="N52" s="697">
        <f>N24*47.2%</f>
        <v>50033.43465045593</v>
      </c>
      <c r="O52" s="697">
        <f>O24*48.2%</f>
        <v>62309.62307692308</v>
      </c>
      <c r="P52" s="697">
        <f>P24*48.2%</f>
        <v>69608.19684615385</v>
      </c>
      <c r="Q52" s="697">
        <f>Q24*48.2%</f>
        <v>74915.77692307692</v>
      </c>
      <c r="R52" s="697">
        <f>R24*48.2%</f>
        <v>81589.62307692308</v>
      </c>
      <c r="S52" s="697">
        <f>S24*48.2%</f>
        <v>92692.3076923077</v>
      </c>
      <c r="T52" s="729">
        <f t="shared" si="29"/>
        <v>1.8658581705946293</v>
      </c>
      <c r="U52" s="729">
        <f t="shared" si="32"/>
        <v>1.8526073282770934</v>
      </c>
      <c r="V52" s="729">
        <f t="shared" si="33"/>
        <v>113.60796164595216</v>
      </c>
      <c r="W52" s="729">
        <f t="shared" si="30"/>
        <v>13.285865168683813</v>
      </c>
      <c r="X52" s="730">
        <f t="shared" si="30"/>
        <v>13.124500742953387</v>
      </c>
      <c r="Y52" s="667"/>
    </row>
    <row r="53" spans="1:25" ht="25.5" customHeight="1">
      <c r="A53" s="692"/>
      <c r="B53" s="693" t="s">
        <v>150</v>
      </c>
      <c r="C53" s="694" t="s">
        <v>539</v>
      </c>
      <c r="D53" s="695"/>
      <c r="E53" s="696"/>
      <c r="F53" s="696"/>
      <c r="G53" s="696"/>
      <c r="H53" s="696"/>
      <c r="I53" s="701">
        <v>39100</v>
      </c>
      <c r="J53" s="701">
        <v>33542.4262295082</v>
      </c>
      <c r="K53" s="701">
        <v>37536</v>
      </c>
      <c r="L53" s="701">
        <v>40721.21951219513</v>
      </c>
      <c r="M53" s="697">
        <v>49654.116902633876</v>
      </c>
      <c r="N53" s="697">
        <f>N25*23.5%</f>
        <v>54230.76923076923</v>
      </c>
      <c r="O53" s="697">
        <f>O25*25.5%</f>
        <v>61423.357664233576</v>
      </c>
      <c r="P53" s="697">
        <f>P25*25.5%</f>
        <v>62354.01459854014</v>
      </c>
      <c r="Q53" s="697">
        <f>Q25*25.5%</f>
        <v>65145.985401459846</v>
      </c>
      <c r="R53" s="697">
        <f>R25*25.5%</f>
        <v>80036.49635036496</v>
      </c>
      <c r="S53" s="697">
        <f>S25*25.5%</f>
        <v>103395.98540145985</v>
      </c>
      <c r="T53" s="729">
        <f t="shared" si="29"/>
        <v>1.3869761951603383</v>
      </c>
      <c r="U53" s="729">
        <f t="shared" si="32"/>
        <v>1.9065926386084797</v>
      </c>
      <c r="V53" s="729">
        <f t="shared" si="33"/>
        <v>129.18604651162792</v>
      </c>
      <c r="W53" s="729">
        <f t="shared" si="30"/>
        <v>6.761287226281027</v>
      </c>
      <c r="X53" s="730">
        <f t="shared" si="30"/>
        <v>13.776241303219933</v>
      </c>
      <c r="Y53" s="667"/>
    </row>
    <row r="54" spans="1:25" s="763" customFormat="1" ht="28.5" customHeight="1">
      <c r="A54" s="681" t="s">
        <v>151</v>
      </c>
      <c r="B54" s="714" t="s">
        <v>558</v>
      </c>
      <c r="C54" s="683" t="s">
        <v>539</v>
      </c>
      <c r="D54" s="702"/>
      <c r="E54" s="703"/>
      <c r="F54" s="703"/>
      <c r="G54" s="703"/>
      <c r="H54" s="703"/>
      <c r="I54" s="704">
        <f aca="true" t="shared" si="34" ref="I54:S54">SUM(I55:I57)</f>
        <v>120006</v>
      </c>
      <c r="J54" s="704">
        <f t="shared" si="34"/>
        <v>126897.77252757728</v>
      </c>
      <c r="K54" s="704">
        <f t="shared" si="34"/>
        <v>144616.73694739546</v>
      </c>
      <c r="L54" s="704">
        <f t="shared" si="34"/>
        <v>159918.75562309547</v>
      </c>
      <c r="M54" s="704">
        <f t="shared" si="34"/>
        <v>164188.53770168402</v>
      </c>
      <c r="N54" s="704">
        <f t="shared" si="34"/>
        <v>191881.90581974282</v>
      </c>
      <c r="O54" s="749">
        <f t="shared" si="34"/>
        <v>206917.01093415654</v>
      </c>
      <c r="P54" s="749">
        <f t="shared" si="34"/>
        <v>228162.1313792177</v>
      </c>
      <c r="Q54" s="749">
        <f t="shared" si="34"/>
        <v>243349.00456495257</v>
      </c>
      <c r="R54" s="749">
        <f t="shared" si="34"/>
        <v>254423.90240146394</v>
      </c>
      <c r="S54" s="749">
        <f t="shared" si="34"/>
        <v>271661.08928727463</v>
      </c>
      <c r="T54" s="679">
        <f t="shared" si="29"/>
        <v>1.5989359350344385</v>
      </c>
      <c r="U54" s="729">
        <f t="shared" si="32"/>
        <v>1.4157723112385476</v>
      </c>
      <c r="V54" s="729">
        <f t="shared" si="33"/>
        <v>106.77498722530069</v>
      </c>
      <c r="W54" s="688">
        <f t="shared" si="30"/>
        <v>9.841438694764463</v>
      </c>
      <c r="X54" s="751">
        <f t="shared" si="30"/>
        <v>7.2009620589530385</v>
      </c>
      <c r="Y54" s="707"/>
    </row>
    <row r="55" spans="1:25" ht="18" customHeight="1">
      <c r="A55" s="692"/>
      <c r="B55" s="693" t="s">
        <v>20</v>
      </c>
      <c r="C55" s="694" t="s">
        <v>539</v>
      </c>
      <c r="D55" s="695"/>
      <c r="E55" s="696"/>
      <c r="F55" s="696"/>
      <c r="G55" s="696"/>
      <c r="H55" s="696"/>
      <c r="I55" s="701">
        <v>79138</v>
      </c>
      <c r="J55" s="701">
        <v>80372.62304</v>
      </c>
      <c r="K55" s="701">
        <v>94747.58600000001</v>
      </c>
      <c r="L55" s="701">
        <v>105746.78158400001</v>
      </c>
      <c r="M55" s="697">
        <v>109430.05181347151</v>
      </c>
      <c r="N55" s="697">
        <f>N27*48.5%</f>
        <v>122325.45885659085</v>
      </c>
      <c r="O55" s="697">
        <f>O27*49.2%</f>
        <v>133636.69473684212</v>
      </c>
      <c r="P55" s="697">
        <f>P27*49.2%</f>
        <v>147628.48421052634</v>
      </c>
      <c r="Q55" s="697">
        <f>Q27*49.2%</f>
        <v>162432.50526315792</v>
      </c>
      <c r="R55" s="697">
        <f>R27*49.2%</f>
        <v>169134.4947368421</v>
      </c>
      <c r="S55" s="697">
        <f>S27*49.2%</f>
        <v>178279.22105263162</v>
      </c>
      <c r="T55" s="729">
        <f t="shared" si="29"/>
        <v>1.5457234054005768</v>
      </c>
      <c r="U55" s="729">
        <f t="shared" si="32"/>
        <v>1.457417145368231</v>
      </c>
      <c r="V55" s="729">
        <f t="shared" si="33"/>
        <v>105.40677780131006</v>
      </c>
      <c r="W55" s="729">
        <f t="shared" si="30"/>
        <v>9.100403454135304</v>
      </c>
      <c r="X55" s="730">
        <f t="shared" si="30"/>
        <v>7.824331655469919</v>
      </c>
      <c r="Y55" s="667"/>
    </row>
    <row r="56" spans="1:25" ht="18" customHeight="1">
      <c r="A56" s="692"/>
      <c r="B56" s="693" t="s">
        <v>23</v>
      </c>
      <c r="C56" s="694" t="s">
        <v>539</v>
      </c>
      <c r="D56" s="695"/>
      <c r="E56" s="696"/>
      <c r="F56" s="696"/>
      <c r="G56" s="696"/>
      <c r="H56" s="696"/>
      <c r="I56" s="701">
        <v>37264</v>
      </c>
      <c r="J56" s="701">
        <v>42831.34948757727</v>
      </c>
      <c r="K56" s="701">
        <v>45946.13094739546</v>
      </c>
      <c r="L56" s="701">
        <v>50281.07403909545</v>
      </c>
      <c r="M56" s="697">
        <v>50756.61538461538</v>
      </c>
      <c r="N56" s="697">
        <f aca="true" t="shared" si="35" ref="N56:S56">N31*71%</f>
        <v>65512.17930461539</v>
      </c>
      <c r="O56" s="697">
        <f t="shared" si="35"/>
        <v>69114.69211052307</v>
      </c>
      <c r="P56" s="697">
        <f t="shared" si="35"/>
        <v>76251.81538461539</v>
      </c>
      <c r="Q56" s="697">
        <f t="shared" si="35"/>
        <v>76511.71079311823</v>
      </c>
      <c r="R56" s="697">
        <f t="shared" si="35"/>
        <v>80649.60747171348</v>
      </c>
      <c r="S56" s="697">
        <f t="shared" si="35"/>
        <v>87499.85384615384</v>
      </c>
      <c r="T56" s="729">
        <f t="shared" si="29"/>
        <v>1.7580554772599666</v>
      </c>
      <c r="U56" s="729">
        <f t="shared" si="32"/>
        <v>1.3356272799184594</v>
      </c>
      <c r="V56" s="729">
        <f t="shared" si="33"/>
        <v>108.49383721655803</v>
      </c>
      <c r="W56" s="729">
        <f t="shared" si="30"/>
        <v>11.945467695520648</v>
      </c>
      <c r="X56" s="730">
        <f t="shared" si="30"/>
        <v>5.958806092166341</v>
      </c>
      <c r="Y56" s="667"/>
    </row>
    <row r="57" spans="1:25" ht="18" customHeight="1">
      <c r="A57" s="692"/>
      <c r="B57" s="693" t="s">
        <v>24</v>
      </c>
      <c r="C57" s="694" t="s">
        <v>539</v>
      </c>
      <c r="D57" s="695"/>
      <c r="E57" s="696"/>
      <c r="F57" s="696"/>
      <c r="G57" s="696"/>
      <c r="H57" s="696"/>
      <c r="I57" s="701">
        <v>3604</v>
      </c>
      <c r="J57" s="701">
        <v>3693.8</v>
      </c>
      <c r="K57" s="701">
        <v>3923.02</v>
      </c>
      <c r="L57" s="701">
        <v>3890.9</v>
      </c>
      <c r="M57" s="697">
        <v>4001.870503597122</v>
      </c>
      <c r="N57" s="697">
        <f aca="true" t="shared" si="36" ref="N57:S57">N33*73%</f>
        <v>4044.2676585365857</v>
      </c>
      <c r="O57" s="697">
        <f t="shared" si="36"/>
        <v>4165.6240867913675</v>
      </c>
      <c r="P57" s="697">
        <f t="shared" si="36"/>
        <v>4281.831784075972</v>
      </c>
      <c r="Q57" s="697">
        <f t="shared" si="36"/>
        <v>4404.78850867642</v>
      </c>
      <c r="R57" s="697">
        <f t="shared" si="36"/>
        <v>4639.800192908368</v>
      </c>
      <c r="S57" s="697">
        <f t="shared" si="36"/>
        <v>5882.014388489209</v>
      </c>
      <c r="T57" s="729">
        <f t="shared" si="29"/>
        <v>1.1221608375517718</v>
      </c>
      <c r="U57" s="729">
        <f t="shared" si="32"/>
        <v>1.4544077902642105</v>
      </c>
      <c r="V57" s="729">
        <f t="shared" si="33"/>
        <v>126.77301055936597</v>
      </c>
      <c r="W57" s="729">
        <f t="shared" si="30"/>
        <v>2.33189619760077</v>
      </c>
      <c r="X57" s="730">
        <f t="shared" si="30"/>
        <v>7.779766509599511</v>
      </c>
      <c r="Y57" s="667"/>
    </row>
    <row r="58" spans="1:25" s="763" customFormat="1" ht="21.75" customHeight="1">
      <c r="A58" s="681" t="s">
        <v>153</v>
      </c>
      <c r="B58" s="714" t="s">
        <v>559</v>
      </c>
      <c r="C58" s="683" t="s">
        <v>539</v>
      </c>
      <c r="D58" s="702"/>
      <c r="E58" s="703"/>
      <c r="F58" s="703"/>
      <c r="G58" s="703"/>
      <c r="H58" s="703"/>
      <c r="I58" s="674">
        <f>I34/1.34</f>
        <v>78675.37313432836</v>
      </c>
      <c r="J58" s="674">
        <f>'[4]24'!D36</f>
        <v>89046.83615767765</v>
      </c>
      <c r="K58" s="674">
        <f>'[4]24'!E36</f>
        <v>96565.45672883214</v>
      </c>
      <c r="L58" s="674">
        <f>'[4]24'!F36</f>
        <v>110929.43164813469</v>
      </c>
      <c r="M58" s="674">
        <f>M34/1.35</f>
        <v>122883.59788359789</v>
      </c>
      <c r="N58" s="674">
        <f aca="true" t="shared" si="37" ref="N58:S58">N34/1.34</f>
        <v>141257.99573560766</v>
      </c>
      <c r="O58" s="674">
        <f t="shared" si="37"/>
        <v>159075.06264298942</v>
      </c>
      <c r="P58" s="674">
        <f t="shared" si="37"/>
        <v>175777.9442205033</v>
      </c>
      <c r="Q58" s="674">
        <f t="shared" si="37"/>
        <v>200386.85641137377</v>
      </c>
      <c r="R58" s="674">
        <f t="shared" si="37"/>
        <v>231246.43229872535</v>
      </c>
      <c r="S58" s="674">
        <f t="shared" si="37"/>
        <v>261593.31081817186</v>
      </c>
      <c r="T58" s="679">
        <f>N58/I58</f>
        <v>1.7954537755344013</v>
      </c>
      <c r="U58" s="729">
        <f t="shared" si="32"/>
        <v>1.851883211678832</v>
      </c>
      <c r="V58" s="729">
        <f t="shared" si="33"/>
        <v>113.1231769579235</v>
      </c>
      <c r="W58" s="679">
        <f>POWER(T58,1/5)*100-100</f>
        <v>12.417738847403186</v>
      </c>
      <c r="X58" s="722">
        <f t="shared" si="30"/>
        <v>13.115656112200085</v>
      </c>
      <c r="Y58" s="707"/>
    </row>
    <row r="59" spans="1:25" s="763" customFormat="1" ht="18" customHeight="1">
      <c r="A59" s="681"/>
      <c r="B59" s="714"/>
      <c r="C59" s="683"/>
      <c r="D59" s="702"/>
      <c r="E59" s="703"/>
      <c r="F59" s="703"/>
      <c r="G59" s="703"/>
      <c r="H59" s="703"/>
      <c r="I59" s="764"/>
      <c r="J59" s="674"/>
      <c r="K59" s="674"/>
      <c r="L59" s="674"/>
      <c r="M59" s="764"/>
      <c r="N59" s="674"/>
      <c r="O59" s="674"/>
      <c r="P59" s="674"/>
      <c r="Q59" s="674"/>
      <c r="R59" s="674"/>
      <c r="S59" s="674"/>
      <c r="T59" s="679"/>
      <c r="U59" s="729"/>
      <c r="V59" s="729"/>
      <c r="W59" s="679"/>
      <c r="X59" s="722"/>
      <c r="Y59" s="707"/>
    </row>
    <row r="60" spans="1:25" s="757" customFormat="1" ht="18" customHeight="1">
      <c r="A60" s="669">
        <v>2</v>
      </c>
      <c r="B60" s="670" t="s">
        <v>567</v>
      </c>
      <c r="C60" s="678"/>
      <c r="D60" s="672"/>
      <c r="E60" s="673"/>
      <c r="F60" s="673"/>
      <c r="G60" s="673"/>
      <c r="H60" s="673"/>
      <c r="I60" s="747"/>
      <c r="J60" s="674"/>
      <c r="K60" s="674"/>
      <c r="L60" s="674"/>
      <c r="M60" s="747"/>
      <c r="N60" s="674"/>
      <c r="O60" s="674"/>
      <c r="P60" s="674"/>
      <c r="Q60" s="674"/>
      <c r="R60" s="674"/>
      <c r="S60" s="674"/>
      <c r="T60" s="679"/>
      <c r="U60" s="729"/>
      <c r="V60" s="729"/>
      <c r="W60" s="679"/>
      <c r="X60" s="722"/>
      <c r="Y60" s="666"/>
    </row>
    <row r="61" spans="1:25" s="763" customFormat="1" ht="18" customHeight="1">
      <c r="A61" s="681" t="s">
        <v>568</v>
      </c>
      <c r="B61" s="765" t="s">
        <v>175</v>
      </c>
      <c r="C61" s="766" t="s">
        <v>539</v>
      </c>
      <c r="D61" s="767">
        <f>SUM(D63:D66)</f>
        <v>8329</v>
      </c>
      <c r="E61" s="767">
        <f>SUM(E63:E66)</f>
        <v>11635</v>
      </c>
      <c r="F61" s="767">
        <f>SUM(F63:F66)</f>
        <v>16500</v>
      </c>
      <c r="G61" s="703"/>
      <c r="H61" s="703"/>
      <c r="I61" s="675">
        <f>SUM(I63:I66)</f>
        <v>9770</v>
      </c>
      <c r="J61" s="675">
        <f>SUM(J63:J66)</f>
        <v>9317</v>
      </c>
      <c r="K61" s="675">
        <f>SUM(K63:K66)</f>
        <v>10665</v>
      </c>
      <c r="L61" s="675">
        <f>SUBTOTAL(9,L62:L66)</f>
        <v>14374</v>
      </c>
      <c r="M61" s="675">
        <f>SUBTOTAL(9,M62:M66)</f>
        <v>15000</v>
      </c>
      <c r="N61" s="675">
        <f>SUBTOTAL(9,N62:N66)</f>
        <v>20000</v>
      </c>
      <c r="O61" s="675">
        <f aca="true" t="shared" si="38" ref="O61:U61">SUBTOTAL(9,O62:O66)</f>
        <v>21100</v>
      </c>
      <c r="P61" s="675">
        <f t="shared" si="38"/>
        <v>23160.000000000004</v>
      </c>
      <c r="Q61" s="675">
        <f t="shared" si="38"/>
        <v>25456.000000000007</v>
      </c>
      <c r="R61" s="675">
        <f t="shared" si="38"/>
        <v>27956.60000000001</v>
      </c>
      <c r="S61" s="675">
        <f t="shared" si="38"/>
        <v>30732.260000000013</v>
      </c>
      <c r="T61" s="675">
        <f t="shared" si="38"/>
        <v>2000</v>
      </c>
      <c r="U61" s="675">
        <f t="shared" si="38"/>
        <v>2000</v>
      </c>
      <c r="V61" s="675"/>
      <c r="W61" s="679"/>
      <c r="X61" s="751"/>
      <c r="Y61" s="707"/>
    </row>
    <row r="62" spans="1:25" s="763" customFormat="1" ht="18" customHeight="1">
      <c r="A62" s="681"/>
      <c r="B62" s="768" t="s">
        <v>569</v>
      </c>
      <c r="C62" s="766"/>
      <c r="D62" s="769"/>
      <c r="E62" s="697"/>
      <c r="F62" s="697"/>
      <c r="G62" s="703"/>
      <c r="H62" s="703"/>
      <c r="I62" s="769"/>
      <c r="J62" s="697"/>
      <c r="K62" s="697"/>
      <c r="L62" s="697"/>
      <c r="M62" s="697"/>
      <c r="N62" s="697"/>
      <c r="O62" s="686"/>
      <c r="P62" s="686"/>
      <c r="Q62" s="686"/>
      <c r="R62" s="686"/>
      <c r="S62" s="686"/>
      <c r="T62" s="679"/>
      <c r="U62" s="688"/>
      <c r="V62" s="688"/>
      <c r="W62" s="679"/>
      <c r="X62" s="751"/>
      <c r="Y62" s="707"/>
    </row>
    <row r="63" spans="1:25" s="763" customFormat="1" ht="18" customHeight="1">
      <c r="A63" s="681"/>
      <c r="B63" s="770" t="s">
        <v>570</v>
      </c>
      <c r="C63" s="771" t="s">
        <v>539</v>
      </c>
      <c r="D63" s="772">
        <v>3458</v>
      </c>
      <c r="E63" s="697">
        <v>2000</v>
      </c>
      <c r="F63" s="697">
        <v>2400</v>
      </c>
      <c r="G63" s="703"/>
      <c r="H63" s="703"/>
      <c r="I63" s="772">
        <v>3458</v>
      </c>
      <c r="J63" s="697">
        <v>511</v>
      </c>
      <c r="K63" s="697">
        <v>604</v>
      </c>
      <c r="L63" s="697">
        <v>720</v>
      </c>
      <c r="M63" s="697">
        <v>550</v>
      </c>
      <c r="N63" s="697">
        <v>500</v>
      </c>
      <c r="O63" s="697">
        <v>500</v>
      </c>
      <c r="P63" s="697">
        <v>500</v>
      </c>
      <c r="Q63" s="697">
        <v>500</v>
      </c>
      <c r="R63" s="697">
        <v>500</v>
      </c>
      <c r="S63" s="697">
        <v>500</v>
      </c>
      <c r="T63" s="679"/>
      <c r="U63" s="688"/>
      <c r="V63" s="688"/>
      <c r="W63" s="679"/>
      <c r="X63" s="751"/>
      <c r="Y63" s="707"/>
    </row>
    <row r="64" spans="1:25" s="763" customFormat="1" ht="18" customHeight="1">
      <c r="A64" s="681"/>
      <c r="B64" s="770" t="s">
        <v>571</v>
      </c>
      <c r="C64" s="771" t="s">
        <v>539</v>
      </c>
      <c r="D64" s="772">
        <v>3953</v>
      </c>
      <c r="E64" s="697">
        <v>8700</v>
      </c>
      <c r="F64" s="697">
        <v>12000</v>
      </c>
      <c r="G64" s="703"/>
      <c r="H64" s="703"/>
      <c r="I64" s="772">
        <v>3953</v>
      </c>
      <c r="J64" s="697">
        <v>6239</v>
      </c>
      <c r="K64" s="697">
        <v>7234</v>
      </c>
      <c r="L64" s="697">
        <v>9674</v>
      </c>
      <c r="M64" s="697">
        <v>10500</v>
      </c>
      <c r="N64" s="697">
        <v>12500</v>
      </c>
      <c r="O64" s="697">
        <f>N64*1.1+1000</f>
        <v>14750.000000000002</v>
      </c>
      <c r="P64" s="697">
        <f>O64*1.1</f>
        <v>16225.000000000004</v>
      </c>
      <c r="Q64" s="697">
        <f>P64*1.1</f>
        <v>17847.500000000004</v>
      </c>
      <c r="R64" s="697">
        <f>Q64*1.1</f>
        <v>19632.250000000007</v>
      </c>
      <c r="S64" s="697">
        <f>R64*1.1</f>
        <v>21595.47500000001</v>
      </c>
      <c r="T64" s="679"/>
      <c r="U64" s="688"/>
      <c r="V64" s="688"/>
      <c r="W64" s="679"/>
      <c r="X64" s="751"/>
      <c r="Y64" s="707"/>
    </row>
    <row r="65" spans="1:25" s="763" customFormat="1" ht="28.5" customHeight="1">
      <c r="A65" s="681"/>
      <c r="B65" s="770" t="s">
        <v>572</v>
      </c>
      <c r="C65" s="771" t="s">
        <v>539</v>
      </c>
      <c r="D65" s="772">
        <v>358</v>
      </c>
      <c r="E65" s="697">
        <v>450</v>
      </c>
      <c r="F65" s="697">
        <v>1500</v>
      </c>
      <c r="G65" s="703"/>
      <c r="H65" s="703"/>
      <c r="I65" s="772">
        <v>358</v>
      </c>
      <c r="J65" s="773">
        <v>525</v>
      </c>
      <c r="K65" s="697">
        <v>586</v>
      </c>
      <c r="L65" s="697">
        <v>469</v>
      </c>
      <c r="M65" s="697">
        <v>1500</v>
      </c>
      <c r="N65" s="697">
        <v>3500</v>
      </c>
      <c r="O65" s="697">
        <v>2000</v>
      </c>
      <c r="P65" s="697">
        <v>2200</v>
      </c>
      <c r="Q65" s="697">
        <v>2450</v>
      </c>
      <c r="R65" s="697">
        <v>2700</v>
      </c>
      <c r="S65" s="697">
        <v>3000</v>
      </c>
      <c r="T65" s="686">
        <v>2000</v>
      </c>
      <c r="U65" s="686">
        <v>2000</v>
      </c>
      <c r="V65" s="686"/>
      <c r="W65" s="679"/>
      <c r="X65" s="751"/>
      <c r="Y65" s="707"/>
    </row>
    <row r="66" spans="1:25" s="763" customFormat="1" ht="27" customHeight="1">
      <c r="A66" s="681"/>
      <c r="B66" s="770" t="s">
        <v>573</v>
      </c>
      <c r="C66" s="771" t="s">
        <v>539</v>
      </c>
      <c r="D66" s="772">
        <v>560</v>
      </c>
      <c r="E66" s="697">
        <v>485</v>
      </c>
      <c r="F66" s="697">
        <v>600</v>
      </c>
      <c r="G66" s="703"/>
      <c r="H66" s="703"/>
      <c r="I66" s="772">
        <v>2001</v>
      </c>
      <c r="J66" s="773">
        <v>2042</v>
      </c>
      <c r="K66" s="697">
        <v>2241</v>
      </c>
      <c r="L66" s="697">
        <v>3511</v>
      </c>
      <c r="M66" s="697">
        <v>2450</v>
      </c>
      <c r="N66" s="697">
        <v>3500</v>
      </c>
      <c r="O66" s="697">
        <f>N66*1.1</f>
        <v>3850.0000000000005</v>
      </c>
      <c r="P66" s="697">
        <f>O66*1.1</f>
        <v>4235.000000000001</v>
      </c>
      <c r="Q66" s="697">
        <f>P66*1.1</f>
        <v>4658.500000000002</v>
      </c>
      <c r="R66" s="697">
        <f>Q66*1.1</f>
        <v>5124.350000000002</v>
      </c>
      <c r="S66" s="697">
        <f>R66*1.1</f>
        <v>5636.785000000003</v>
      </c>
      <c r="T66" s="679"/>
      <c r="U66" s="688"/>
      <c r="V66" s="688"/>
      <c r="W66" s="679"/>
      <c r="X66" s="751"/>
      <c r="Y66" s="707"/>
    </row>
    <row r="67" spans="1:25" s="763" customFormat="1" ht="25.5" customHeight="1">
      <c r="A67" s="681" t="s">
        <v>574</v>
      </c>
      <c r="B67" s="765" t="s">
        <v>575</v>
      </c>
      <c r="C67" s="766" t="s">
        <v>539</v>
      </c>
      <c r="D67" s="774">
        <v>80904</v>
      </c>
      <c r="E67" s="774">
        <v>175000</v>
      </c>
      <c r="F67" s="774">
        <v>190000</v>
      </c>
      <c r="G67" s="703"/>
      <c r="H67" s="703"/>
      <c r="I67" s="774">
        <v>80904</v>
      </c>
      <c r="J67" s="774">
        <v>105103</v>
      </c>
      <c r="K67" s="774">
        <v>173585</v>
      </c>
      <c r="L67" s="774">
        <v>203203</v>
      </c>
      <c r="M67" s="774">
        <v>175000</v>
      </c>
      <c r="N67" s="774">
        <v>200000</v>
      </c>
      <c r="O67" s="675">
        <f>O68-O61+5000</f>
        <v>206110</v>
      </c>
      <c r="P67" s="675">
        <f>P68-P61+5000</f>
        <v>211813.3</v>
      </c>
      <c r="Q67" s="675">
        <f>Q68-Q61+5000</f>
        <v>217701.349</v>
      </c>
      <c r="R67" s="675">
        <f>R68-R61+5000</f>
        <v>223773.86197</v>
      </c>
      <c r="S67" s="675">
        <f>S68-S61+5000</f>
        <v>230029.6029541</v>
      </c>
      <c r="T67" s="679"/>
      <c r="U67" s="688"/>
      <c r="V67" s="688"/>
      <c r="W67" s="679"/>
      <c r="X67" s="751"/>
      <c r="Y67" s="707"/>
    </row>
    <row r="68" spans="1:25" s="763" customFormat="1" ht="27" customHeight="1">
      <c r="A68" s="681" t="s">
        <v>576</v>
      </c>
      <c r="B68" s="765" t="s">
        <v>177</v>
      </c>
      <c r="C68" s="766" t="s">
        <v>539</v>
      </c>
      <c r="D68" s="774">
        <f>SUM(D69+D74)</f>
        <v>87251</v>
      </c>
      <c r="E68" s="774">
        <f>SUM(E69+E74)</f>
        <v>184730</v>
      </c>
      <c r="F68" s="774">
        <f>SUM(F69+F74)</f>
        <v>208000</v>
      </c>
      <c r="G68" s="703"/>
      <c r="H68" s="703"/>
      <c r="I68" s="774">
        <f aca="true" t="shared" si="39" ref="I68:S68">SUM(I69+I74)</f>
        <v>87251</v>
      </c>
      <c r="J68" s="774">
        <f t="shared" si="39"/>
        <v>108854</v>
      </c>
      <c r="K68" s="774">
        <f t="shared" si="39"/>
        <v>184250</v>
      </c>
      <c r="L68" s="774">
        <f t="shared" si="39"/>
        <v>186984</v>
      </c>
      <c r="M68" s="774">
        <f t="shared" si="39"/>
        <v>185000</v>
      </c>
      <c r="N68" s="774">
        <f t="shared" si="39"/>
        <v>215000</v>
      </c>
      <c r="O68" s="774">
        <f t="shared" si="39"/>
        <v>222210</v>
      </c>
      <c r="P68" s="774">
        <f t="shared" si="39"/>
        <v>229973.3</v>
      </c>
      <c r="Q68" s="774">
        <f t="shared" si="39"/>
        <v>238157.349</v>
      </c>
      <c r="R68" s="774">
        <f t="shared" si="39"/>
        <v>246730.46197</v>
      </c>
      <c r="S68" s="774">
        <f t="shared" si="39"/>
        <v>255761.8629541</v>
      </c>
      <c r="T68" s="679"/>
      <c r="U68" s="688"/>
      <c r="V68" s="688"/>
      <c r="W68" s="679"/>
      <c r="X68" s="751"/>
      <c r="Y68" s="707"/>
    </row>
    <row r="69" spans="1:25" s="763" customFormat="1" ht="26.25" customHeight="1">
      <c r="A69" s="681" t="s">
        <v>147</v>
      </c>
      <c r="B69" s="775" t="s">
        <v>577</v>
      </c>
      <c r="C69" s="771" t="s">
        <v>539</v>
      </c>
      <c r="D69" s="697">
        <f>SUM(D70+D72+D73)</f>
        <v>18152</v>
      </c>
      <c r="E69" s="697">
        <f>SUM(E70+E72+E73)</f>
        <v>47390</v>
      </c>
      <c r="F69" s="697">
        <f>SUM(F70+F72+F73)</f>
        <v>55000</v>
      </c>
      <c r="G69" s="703"/>
      <c r="H69" s="703"/>
      <c r="I69" s="697">
        <f>SUM(I70+I72+I73)</f>
        <v>18152</v>
      </c>
      <c r="J69" s="697">
        <v>16568</v>
      </c>
      <c r="K69" s="697">
        <f aca="true" t="shared" si="40" ref="K69:S69">SUM(K70+K72+K73)</f>
        <v>64700</v>
      </c>
      <c r="L69" s="697">
        <f t="shared" si="40"/>
        <v>46259</v>
      </c>
      <c r="M69" s="697">
        <f t="shared" si="40"/>
        <v>46000</v>
      </c>
      <c r="N69" s="697">
        <f t="shared" si="40"/>
        <v>66000</v>
      </c>
      <c r="O69" s="697">
        <f t="shared" si="40"/>
        <v>66000</v>
      </c>
      <c r="P69" s="697">
        <f t="shared" si="40"/>
        <v>66200</v>
      </c>
      <c r="Q69" s="697">
        <f t="shared" si="40"/>
        <v>66450</v>
      </c>
      <c r="R69" s="697">
        <f t="shared" si="40"/>
        <v>66700</v>
      </c>
      <c r="S69" s="697">
        <f t="shared" si="40"/>
        <v>67000</v>
      </c>
      <c r="T69" s="679"/>
      <c r="U69" s="688"/>
      <c r="V69" s="688"/>
      <c r="W69" s="679"/>
      <c r="X69" s="751"/>
      <c r="Y69" s="707"/>
    </row>
    <row r="70" spans="1:25" s="763" customFormat="1" ht="24">
      <c r="A70" s="681"/>
      <c r="B70" s="775" t="s">
        <v>578</v>
      </c>
      <c r="C70" s="771" t="s">
        <v>539</v>
      </c>
      <c r="D70" s="773">
        <v>6627</v>
      </c>
      <c r="E70" s="697">
        <v>5100</v>
      </c>
      <c r="F70" s="697">
        <v>10000</v>
      </c>
      <c r="G70" s="703"/>
      <c r="H70" s="703"/>
      <c r="I70" s="773">
        <v>6627</v>
      </c>
      <c r="J70" s="697">
        <v>5500</v>
      </c>
      <c r="K70" s="697">
        <v>9000</v>
      </c>
      <c r="L70" s="697">
        <v>10100</v>
      </c>
      <c r="M70" s="697">
        <v>10000</v>
      </c>
      <c r="N70" s="697">
        <v>10000</v>
      </c>
      <c r="O70" s="697">
        <v>10000</v>
      </c>
      <c r="P70" s="697">
        <f>10000+200</f>
        <v>10200</v>
      </c>
      <c r="Q70" s="697">
        <f>450+10000</f>
        <v>10450</v>
      </c>
      <c r="R70" s="697">
        <f>700+10000</f>
        <v>10700</v>
      </c>
      <c r="S70" s="697">
        <f>1000+10000</f>
        <v>11000</v>
      </c>
      <c r="T70" s="679"/>
      <c r="U70" s="688"/>
      <c r="V70" s="688"/>
      <c r="W70" s="679"/>
      <c r="X70" s="751"/>
      <c r="Y70" s="707"/>
    </row>
    <row r="71" spans="1:25" s="763" customFormat="1" ht="27.75" customHeight="1">
      <c r="A71" s="681"/>
      <c r="B71" s="776" t="s">
        <v>579</v>
      </c>
      <c r="C71" s="771" t="s">
        <v>539</v>
      </c>
      <c r="D71" s="773">
        <f>D65</f>
        <v>358</v>
      </c>
      <c r="E71" s="697">
        <v>700</v>
      </c>
      <c r="F71" s="773">
        <f>F65</f>
        <v>1500</v>
      </c>
      <c r="G71" s="703"/>
      <c r="H71" s="703"/>
      <c r="I71" s="773">
        <f aca="true" t="shared" si="41" ref="I71:S71">I65</f>
        <v>358</v>
      </c>
      <c r="J71" s="697">
        <f t="shared" si="41"/>
        <v>525</v>
      </c>
      <c r="K71" s="697">
        <f t="shared" si="41"/>
        <v>586</v>
      </c>
      <c r="L71" s="697">
        <f t="shared" si="41"/>
        <v>469</v>
      </c>
      <c r="M71" s="697">
        <f t="shared" si="41"/>
        <v>1500</v>
      </c>
      <c r="N71" s="697">
        <f t="shared" si="41"/>
        <v>3500</v>
      </c>
      <c r="O71" s="697">
        <f t="shared" si="41"/>
        <v>2000</v>
      </c>
      <c r="P71" s="697">
        <f t="shared" si="41"/>
        <v>2200</v>
      </c>
      <c r="Q71" s="697">
        <f t="shared" si="41"/>
        <v>2450</v>
      </c>
      <c r="R71" s="697">
        <f t="shared" si="41"/>
        <v>2700</v>
      </c>
      <c r="S71" s="697">
        <f t="shared" si="41"/>
        <v>3000</v>
      </c>
      <c r="T71" s="679"/>
      <c r="U71" s="688"/>
      <c r="V71" s="688"/>
      <c r="W71" s="679"/>
      <c r="X71" s="751"/>
      <c r="Y71" s="707"/>
    </row>
    <row r="72" spans="1:25" s="763" customFormat="1" ht="27" customHeight="1">
      <c r="A72" s="681"/>
      <c r="B72" s="775" t="s">
        <v>580</v>
      </c>
      <c r="C72" s="771" t="s">
        <v>539</v>
      </c>
      <c r="D72" s="773">
        <v>7079</v>
      </c>
      <c r="E72" s="697">
        <v>19390</v>
      </c>
      <c r="F72" s="697">
        <v>35000</v>
      </c>
      <c r="G72" s="703"/>
      <c r="H72" s="703"/>
      <c r="I72" s="773">
        <v>7079</v>
      </c>
      <c r="J72" s="697">
        <v>5000</v>
      </c>
      <c r="K72" s="697">
        <v>45700</v>
      </c>
      <c r="L72" s="697">
        <v>18259</v>
      </c>
      <c r="M72" s="697">
        <v>20000</v>
      </c>
      <c r="N72" s="697">
        <v>35000</v>
      </c>
      <c r="O72" s="697">
        <v>35000</v>
      </c>
      <c r="P72" s="697">
        <v>35000</v>
      </c>
      <c r="Q72" s="697">
        <v>35000</v>
      </c>
      <c r="R72" s="697">
        <v>35000</v>
      </c>
      <c r="S72" s="697">
        <v>35000</v>
      </c>
      <c r="T72" s="679"/>
      <c r="U72" s="688"/>
      <c r="V72" s="688"/>
      <c r="W72" s="679"/>
      <c r="X72" s="751"/>
      <c r="Y72" s="707"/>
    </row>
    <row r="73" spans="1:25" s="763" customFormat="1" ht="18" customHeight="1">
      <c r="A73" s="681"/>
      <c r="B73" s="775" t="s">
        <v>581</v>
      </c>
      <c r="C73" s="771" t="s">
        <v>539</v>
      </c>
      <c r="D73" s="773">
        <v>4446</v>
      </c>
      <c r="E73" s="697">
        <v>22900</v>
      </c>
      <c r="F73" s="697">
        <v>10000</v>
      </c>
      <c r="G73" s="703"/>
      <c r="H73" s="703"/>
      <c r="I73" s="773">
        <v>4446</v>
      </c>
      <c r="J73" s="697">
        <v>5795</v>
      </c>
      <c r="K73" s="697">
        <v>10000</v>
      </c>
      <c r="L73" s="697">
        <v>17900</v>
      </c>
      <c r="M73" s="697">
        <v>16000</v>
      </c>
      <c r="N73" s="697">
        <v>21000</v>
      </c>
      <c r="O73" s="697">
        <v>21000</v>
      </c>
      <c r="P73" s="697">
        <v>21000</v>
      </c>
      <c r="Q73" s="697">
        <v>21000</v>
      </c>
      <c r="R73" s="697">
        <v>21000</v>
      </c>
      <c r="S73" s="697">
        <v>21000</v>
      </c>
      <c r="T73" s="679"/>
      <c r="U73" s="688"/>
      <c r="V73" s="688"/>
      <c r="W73" s="679"/>
      <c r="X73" s="751"/>
      <c r="Y73" s="707"/>
    </row>
    <row r="74" spans="1:25" s="763" customFormat="1" ht="18" customHeight="1">
      <c r="A74" s="681" t="s">
        <v>151</v>
      </c>
      <c r="B74" s="775" t="s">
        <v>582</v>
      </c>
      <c r="C74" s="771" t="s">
        <v>539</v>
      </c>
      <c r="D74" s="773">
        <f>SUM(D75:D77)</f>
        <v>69099</v>
      </c>
      <c r="E74" s="773">
        <f>SUM(E75:E77)</f>
        <v>137340</v>
      </c>
      <c r="F74" s="773">
        <f>SUM(F75:F77)</f>
        <v>153000</v>
      </c>
      <c r="G74" s="703"/>
      <c r="H74" s="703"/>
      <c r="I74" s="773">
        <f aca="true" t="shared" si="42" ref="I74:S74">SUM(I75:I77)</f>
        <v>69099</v>
      </c>
      <c r="J74" s="773">
        <f t="shared" si="42"/>
        <v>92286</v>
      </c>
      <c r="K74" s="773">
        <f t="shared" si="42"/>
        <v>119550</v>
      </c>
      <c r="L74" s="773">
        <f t="shared" si="42"/>
        <v>140725</v>
      </c>
      <c r="M74" s="773">
        <f t="shared" si="42"/>
        <v>139000</v>
      </c>
      <c r="N74" s="773">
        <f t="shared" si="42"/>
        <v>149000</v>
      </c>
      <c r="O74" s="773">
        <f t="shared" si="42"/>
        <v>156210</v>
      </c>
      <c r="P74" s="773">
        <f t="shared" si="42"/>
        <v>163773.3</v>
      </c>
      <c r="Q74" s="773">
        <f t="shared" si="42"/>
        <v>171707.349</v>
      </c>
      <c r="R74" s="773">
        <f t="shared" si="42"/>
        <v>180030.46197</v>
      </c>
      <c r="S74" s="773">
        <f t="shared" si="42"/>
        <v>188761.8629541</v>
      </c>
      <c r="T74" s="679"/>
      <c r="U74" s="688"/>
      <c r="V74" s="688"/>
      <c r="W74" s="679"/>
      <c r="X74" s="751"/>
      <c r="Y74" s="707"/>
    </row>
    <row r="75" spans="1:25" s="763" customFormat="1" ht="27.75" customHeight="1">
      <c r="A75" s="681"/>
      <c r="B75" s="775" t="s">
        <v>583</v>
      </c>
      <c r="C75" s="771" t="s">
        <v>539</v>
      </c>
      <c r="D75" s="773">
        <v>39265</v>
      </c>
      <c r="E75" s="697">
        <v>71260</v>
      </c>
      <c r="F75" s="697">
        <v>80000</v>
      </c>
      <c r="G75" s="703"/>
      <c r="H75" s="703"/>
      <c r="I75" s="773">
        <v>39265</v>
      </c>
      <c r="J75" s="697">
        <v>52271</v>
      </c>
      <c r="K75" s="697">
        <v>70100</v>
      </c>
      <c r="L75" s="697">
        <v>80567</v>
      </c>
      <c r="M75" s="697">
        <v>82000</v>
      </c>
      <c r="N75" s="697">
        <v>82000</v>
      </c>
      <c r="O75" s="697">
        <f aca="true" t="shared" si="43" ref="O75:S76">N75*1.05</f>
        <v>86100</v>
      </c>
      <c r="P75" s="697">
        <f t="shared" si="43"/>
        <v>90405</v>
      </c>
      <c r="Q75" s="697">
        <f t="shared" si="43"/>
        <v>94925.25</v>
      </c>
      <c r="R75" s="697">
        <f t="shared" si="43"/>
        <v>99671.5125</v>
      </c>
      <c r="S75" s="697">
        <f t="shared" si="43"/>
        <v>104655.088125</v>
      </c>
      <c r="T75" s="679"/>
      <c r="U75" s="688"/>
      <c r="V75" s="688"/>
      <c r="W75" s="679"/>
      <c r="X75" s="751"/>
      <c r="Y75" s="707"/>
    </row>
    <row r="76" spans="1:25" s="763" customFormat="1" ht="28.5" customHeight="1">
      <c r="A76" s="681"/>
      <c r="B76" s="775" t="s">
        <v>584</v>
      </c>
      <c r="C76" s="771" t="s">
        <v>539</v>
      </c>
      <c r="D76" s="773">
        <v>25659</v>
      </c>
      <c r="E76" s="697">
        <v>49632</v>
      </c>
      <c r="F76" s="697">
        <v>55000</v>
      </c>
      <c r="G76" s="703"/>
      <c r="H76" s="703"/>
      <c r="I76" s="773">
        <v>25659</v>
      </c>
      <c r="J76" s="697">
        <v>34123</v>
      </c>
      <c r="K76" s="697">
        <v>41950</v>
      </c>
      <c r="L76" s="697">
        <v>55985</v>
      </c>
      <c r="M76" s="697">
        <v>50000</v>
      </c>
      <c r="N76" s="697">
        <v>55000</v>
      </c>
      <c r="O76" s="697">
        <f t="shared" si="43"/>
        <v>57750</v>
      </c>
      <c r="P76" s="697">
        <f t="shared" si="43"/>
        <v>60637.5</v>
      </c>
      <c r="Q76" s="697">
        <f t="shared" si="43"/>
        <v>63669.375</v>
      </c>
      <c r="R76" s="697">
        <f t="shared" si="43"/>
        <v>66852.84375</v>
      </c>
      <c r="S76" s="697">
        <f t="shared" si="43"/>
        <v>70195.48593750001</v>
      </c>
      <c r="T76" s="679"/>
      <c r="U76" s="688"/>
      <c r="V76" s="688"/>
      <c r="W76" s="679"/>
      <c r="X76" s="751"/>
      <c r="Y76" s="707"/>
    </row>
    <row r="77" spans="1:25" s="763" customFormat="1" ht="27" customHeight="1">
      <c r="A77" s="681"/>
      <c r="B77" s="775" t="s">
        <v>585</v>
      </c>
      <c r="C77" s="771" t="s">
        <v>539</v>
      </c>
      <c r="D77" s="773">
        <v>4175</v>
      </c>
      <c r="E77" s="697">
        <v>16448</v>
      </c>
      <c r="F77" s="697">
        <v>18000</v>
      </c>
      <c r="G77" s="703"/>
      <c r="H77" s="703"/>
      <c r="I77" s="773">
        <v>4175</v>
      </c>
      <c r="J77" s="773">
        <v>5892</v>
      </c>
      <c r="K77" s="697">
        <v>7500</v>
      </c>
      <c r="L77" s="697">
        <v>4173</v>
      </c>
      <c r="M77" s="697">
        <v>7000</v>
      </c>
      <c r="N77" s="697">
        <v>12000</v>
      </c>
      <c r="O77" s="697">
        <f>N77*1.03</f>
        <v>12360</v>
      </c>
      <c r="P77" s="697">
        <f>O77*1.03</f>
        <v>12730.800000000001</v>
      </c>
      <c r="Q77" s="697">
        <f>P77*1.03</f>
        <v>13112.724000000002</v>
      </c>
      <c r="R77" s="697">
        <f>Q77*1.03</f>
        <v>13506.105720000003</v>
      </c>
      <c r="S77" s="697">
        <f>R77*1.03</f>
        <v>13911.288891600003</v>
      </c>
      <c r="T77" s="679"/>
      <c r="U77" s="688"/>
      <c r="V77" s="688"/>
      <c r="W77" s="679"/>
      <c r="X77" s="751"/>
      <c r="Y77" s="707"/>
    </row>
    <row r="78" spans="1:25" s="763" customFormat="1" ht="18" customHeight="1">
      <c r="A78" s="681">
        <v>3</v>
      </c>
      <c r="B78" s="765" t="s">
        <v>586</v>
      </c>
      <c r="C78" s="766" t="s">
        <v>539</v>
      </c>
      <c r="D78" s="774">
        <f>SUM(D79:D82)</f>
        <v>169727</v>
      </c>
      <c r="E78" s="774">
        <f>SUM(E79:E82)</f>
        <v>210000</v>
      </c>
      <c r="F78" s="774">
        <f>SUM(F79:F82)</f>
        <v>280000</v>
      </c>
      <c r="G78" s="703"/>
      <c r="H78" s="703"/>
      <c r="I78" s="774">
        <f>SUM(I79:I82)</f>
        <v>169727</v>
      </c>
      <c r="J78" s="774">
        <f>J79+J80+J81+J82</f>
        <v>176000</v>
      </c>
      <c r="K78" s="774">
        <f>K79+K80+K81+K82</f>
        <v>192000</v>
      </c>
      <c r="L78" s="774">
        <f>SUM(L79:L82)</f>
        <v>210000</v>
      </c>
      <c r="M78" s="774">
        <f>SUM(M79:M82)</f>
        <v>270000</v>
      </c>
      <c r="N78" s="675">
        <f aca="true" t="shared" si="44" ref="N78:S78">N12</f>
        <v>300000</v>
      </c>
      <c r="O78" s="675">
        <f t="shared" si="44"/>
        <v>330000</v>
      </c>
      <c r="P78" s="675">
        <f t="shared" si="44"/>
        <v>335000</v>
      </c>
      <c r="Q78" s="675">
        <f t="shared" si="44"/>
        <v>350000</v>
      </c>
      <c r="R78" s="675">
        <f t="shared" si="44"/>
        <v>430000</v>
      </c>
      <c r="S78" s="675">
        <f t="shared" si="44"/>
        <v>555500</v>
      </c>
      <c r="T78" s="679"/>
      <c r="U78" s="688"/>
      <c r="V78" s="688"/>
      <c r="W78" s="679"/>
      <c r="X78" s="751"/>
      <c r="Y78" s="707"/>
    </row>
    <row r="79" spans="1:25" s="763" customFormat="1" ht="18" customHeight="1">
      <c r="A79" s="681"/>
      <c r="B79" s="775" t="s">
        <v>587</v>
      </c>
      <c r="C79" s="771" t="s">
        <v>539</v>
      </c>
      <c r="D79" s="773">
        <v>82000</v>
      </c>
      <c r="E79" s="697">
        <v>91400</v>
      </c>
      <c r="F79" s="777">
        <v>110000</v>
      </c>
      <c r="G79" s="703"/>
      <c r="H79" s="703"/>
      <c r="I79" s="773">
        <v>82000</v>
      </c>
      <c r="J79" s="697">
        <v>53000</v>
      </c>
      <c r="K79" s="697">
        <v>70000</v>
      </c>
      <c r="L79" s="697">
        <v>91400</v>
      </c>
      <c r="M79" s="773">
        <v>142000</v>
      </c>
      <c r="N79" s="773">
        <v>225000</v>
      </c>
      <c r="O79" s="697">
        <f>O78-O80-O81-O82</f>
        <v>182750</v>
      </c>
      <c r="P79" s="697">
        <f>P78-P80-P81-P82</f>
        <v>197987.5</v>
      </c>
      <c r="Q79" s="697">
        <f>Q78-Q80-Q81-Q82</f>
        <v>206396.875</v>
      </c>
      <c r="R79" s="697">
        <f>R78-R80-R81-R82</f>
        <v>279489.21875</v>
      </c>
      <c r="S79" s="697">
        <f>S78-S80-S81-S82</f>
        <v>337067.3296875</v>
      </c>
      <c r="T79" s="679"/>
      <c r="U79" s="688"/>
      <c r="V79" s="688"/>
      <c r="W79" s="679"/>
      <c r="X79" s="751"/>
      <c r="Y79" s="707"/>
    </row>
    <row r="80" spans="1:25" s="763" customFormat="1" ht="18" customHeight="1">
      <c r="A80" s="681"/>
      <c r="B80" s="775" t="s">
        <v>588</v>
      </c>
      <c r="C80" s="771" t="s">
        <v>539</v>
      </c>
      <c r="D80" s="773">
        <v>41100</v>
      </c>
      <c r="E80" s="697">
        <v>53300</v>
      </c>
      <c r="F80" s="777">
        <v>80000</v>
      </c>
      <c r="G80" s="703"/>
      <c r="H80" s="703"/>
      <c r="I80" s="773">
        <v>41100</v>
      </c>
      <c r="J80" s="697">
        <v>41000</v>
      </c>
      <c r="K80" s="697">
        <v>53800</v>
      </c>
      <c r="L80" s="697">
        <v>48300</v>
      </c>
      <c r="M80" s="773">
        <v>43700</v>
      </c>
      <c r="N80" s="773">
        <v>45000</v>
      </c>
      <c r="O80" s="773">
        <f>N80*1.05</f>
        <v>47250</v>
      </c>
      <c r="P80" s="773">
        <f>O80*1.05</f>
        <v>49612.5</v>
      </c>
      <c r="Q80" s="773">
        <f>P80*1.05</f>
        <v>52093.125</v>
      </c>
      <c r="R80" s="773">
        <f>Q80*1.05</f>
        <v>54697.78125</v>
      </c>
      <c r="S80" s="773">
        <f>R80*1.05</f>
        <v>57432.670312500006</v>
      </c>
      <c r="T80" s="679"/>
      <c r="U80" s="688"/>
      <c r="V80" s="688"/>
      <c r="W80" s="679"/>
      <c r="X80" s="751"/>
      <c r="Y80" s="707"/>
    </row>
    <row r="81" spans="1:25" s="763" customFormat="1" ht="18" customHeight="1">
      <c r="A81" s="681"/>
      <c r="B81" s="775" t="s">
        <v>589</v>
      </c>
      <c r="C81" s="771" t="s">
        <v>539</v>
      </c>
      <c r="D81" s="773">
        <f>D70</f>
        <v>6627</v>
      </c>
      <c r="E81" s="773">
        <v>5100</v>
      </c>
      <c r="F81" s="773">
        <f>F70</f>
        <v>10000</v>
      </c>
      <c r="G81" s="703"/>
      <c r="H81" s="703"/>
      <c r="I81" s="773">
        <f>I70</f>
        <v>6627</v>
      </c>
      <c r="J81" s="697">
        <v>17000</v>
      </c>
      <c r="K81" s="697">
        <v>15800</v>
      </c>
      <c r="L81" s="773">
        <f>L70</f>
        <v>10100</v>
      </c>
      <c r="M81" s="773">
        <v>16100</v>
      </c>
      <c r="N81" s="697">
        <f aca="true" t="shared" si="45" ref="N81:S81">N70</f>
        <v>10000</v>
      </c>
      <c r="O81" s="697">
        <f t="shared" si="45"/>
        <v>10000</v>
      </c>
      <c r="P81" s="697">
        <f t="shared" si="45"/>
        <v>10200</v>
      </c>
      <c r="Q81" s="697">
        <f t="shared" si="45"/>
        <v>10450</v>
      </c>
      <c r="R81" s="697">
        <f t="shared" si="45"/>
        <v>10700</v>
      </c>
      <c r="S81" s="697">
        <f t="shared" si="45"/>
        <v>11000</v>
      </c>
      <c r="T81" s="679"/>
      <c r="U81" s="688"/>
      <c r="V81" s="688"/>
      <c r="W81" s="679"/>
      <c r="X81" s="751"/>
      <c r="Y81" s="707"/>
    </row>
    <row r="82" spans="1:25" s="763" customFormat="1" ht="18" customHeight="1">
      <c r="A82" s="681"/>
      <c r="B82" s="775" t="s">
        <v>590</v>
      </c>
      <c r="C82" s="771" t="s">
        <v>539</v>
      </c>
      <c r="D82" s="773">
        <v>40000</v>
      </c>
      <c r="E82" s="697">
        <v>60200</v>
      </c>
      <c r="F82" s="777">
        <v>80000</v>
      </c>
      <c r="G82" s="703"/>
      <c r="H82" s="703"/>
      <c r="I82" s="773">
        <v>40000</v>
      </c>
      <c r="J82" s="697">
        <v>65000</v>
      </c>
      <c r="K82" s="697">
        <v>52400</v>
      </c>
      <c r="L82" s="697">
        <v>60200</v>
      </c>
      <c r="M82" s="773">
        <v>68200</v>
      </c>
      <c r="N82" s="773">
        <f>50000+70000</f>
        <v>120000</v>
      </c>
      <c r="O82" s="697">
        <v>90000</v>
      </c>
      <c r="P82" s="697">
        <v>77200</v>
      </c>
      <c r="Q82" s="697">
        <f>P82*1.05</f>
        <v>81060</v>
      </c>
      <c r="R82" s="697">
        <f>Q82*1.05</f>
        <v>85113</v>
      </c>
      <c r="S82" s="697">
        <v>150000</v>
      </c>
      <c r="T82" s="679"/>
      <c r="U82" s="688"/>
      <c r="V82" s="688"/>
      <c r="W82" s="679"/>
      <c r="X82" s="751"/>
      <c r="Y82" s="707"/>
    </row>
    <row r="83" spans="1:25" ht="30" customHeight="1">
      <c r="A83" s="669" t="s">
        <v>10</v>
      </c>
      <c r="B83" s="778" t="s">
        <v>591</v>
      </c>
      <c r="C83" s="771"/>
      <c r="D83" s="779"/>
      <c r="E83" s="673"/>
      <c r="F83" s="673"/>
      <c r="G83" s="673"/>
      <c r="H83" s="673"/>
      <c r="I83" s="674"/>
      <c r="J83" s="675"/>
      <c r="K83" s="675"/>
      <c r="L83" s="675"/>
      <c r="M83" s="780"/>
      <c r="N83" s="675"/>
      <c r="O83" s="675"/>
      <c r="P83" s="675"/>
      <c r="Q83" s="675"/>
      <c r="R83" s="675"/>
      <c r="S83" s="675"/>
      <c r="T83" s="675"/>
      <c r="U83" s="781"/>
      <c r="V83" s="781"/>
      <c r="W83" s="781"/>
      <c r="X83" s="676"/>
      <c r="Y83" s="667"/>
    </row>
    <row r="84" spans="1:25" s="649" customFormat="1" ht="19.5" customHeight="1">
      <c r="A84" s="692">
        <v>1</v>
      </c>
      <c r="B84" s="782" t="s">
        <v>137</v>
      </c>
      <c r="C84" s="694" t="s">
        <v>596</v>
      </c>
      <c r="D84" s="672"/>
      <c r="E84" s="673"/>
      <c r="F84" s="673"/>
      <c r="G84" s="673"/>
      <c r="H84" s="673"/>
      <c r="I84" s="701">
        <v>23505</v>
      </c>
      <c r="J84" s="697">
        <v>24274</v>
      </c>
      <c r="K84" s="697">
        <v>24603</v>
      </c>
      <c r="L84" s="697">
        <v>25092</v>
      </c>
      <c r="M84" s="783">
        <f>L84*101.5%</f>
        <v>25468.379999999997</v>
      </c>
      <c r="N84" s="777">
        <f>M84+420</f>
        <v>25888.379999999997</v>
      </c>
      <c r="O84" s="777">
        <f>N84+400</f>
        <v>26288.379999999997</v>
      </c>
      <c r="P84" s="777">
        <f>O84+400</f>
        <v>26688.379999999997</v>
      </c>
      <c r="Q84" s="777">
        <f>P84+400</f>
        <v>27088.379999999997</v>
      </c>
      <c r="R84" s="777">
        <f>Q84+400</f>
        <v>27488.379999999997</v>
      </c>
      <c r="S84" s="777">
        <f>R84+400</f>
        <v>27888.379999999997</v>
      </c>
      <c r="T84" s="729"/>
      <c r="U84" s="729"/>
      <c r="V84" s="729"/>
      <c r="W84" s="729"/>
      <c r="X84" s="699"/>
      <c r="Y84" s="666"/>
    </row>
    <row r="85" spans="1:25" s="649" customFormat="1" ht="19.5" customHeight="1">
      <c r="A85" s="692"/>
      <c r="B85" s="693" t="s">
        <v>592</v>
      </c>
      <c r="C85" s="694" t="s">
        <v>596</v>
      </c>
      <c r="D85" s="672"/>
      <c r="E85" s="673"/>
      <c r="F85" s="673"/>
      <c r="G85" s="673"/>
      <c r="H85" s="673"/>
      <c r="I85" s="701">
        <v>3327</v>
      </c>
      <c r="J85" s="697">
        <v>3465</v>
      </c>
      <c r="K85" s="697">
        <v>3531</v>
      </c>
      <c r="L85" s="697">
        <v>3657</v>
      </c>
      <c r="M85" s="697">
        <f>M84*14.6/100</f>
        <v>3718.3834799999995</v>
      </c>
      <c r="N85" s="697">
        <f>N84*14.6/100</f>
        <v>3779.703479999999</v>
      </c>
      <c r="O85" s="697">
        <f>O84*14.7/100</f>
        <v>3864.3918599999993</v>
      </c>
      <c r="P85" s="697">
        <f>P84*14.8/100</f>
        <v>3949.88024</v>
      </c>
      <c r="Q85" s="697">
        <f>Q84*14.9/100</f>
        <v>4036.1686199999995</v>
      </c>
      <c r="R85" s="697">
        <f>R84*15/100</f>
        <v>4123.257</v>
      </c>
      <c r="S85" s="697">
        <f>S84*15.1/100</f>
        <v>4211.145379999999</v>
      </c>
      <c r="T85" s="697"/>
      <c r="U85" s="784"/>
      <c r="V85" s="784"/>
      <c r="W85" s="785"/>
      <c r="X85" s="699"/>
      <c r="Y85" s="786"/>
    </row>
    <row r="86" spans="1:25" s="649" customFormat="1" ht="19.5" customHeight="1">
      <c r="A86" s="692"/>
      <c r="B86" s="693" t="s">
        <v>593</v>
      </c>
      <c r="C86" s="694" t="s">
        <v>596</v>
      </c>
      <c r="D86" s="672"/>
      <c r="E86" s="673"/>
      <c r="F86" s="673"/>
      <c r="G86" s="673"/>
      <c r="H86" s="673"/>
      <c r="I86" s="701">
        <f>I84-I85</f>
        <v>20178</v>
      </c>
      <c r="J86" s="701">
        <f>J84-J85</f>
        <v>20809</v>
      </c>
      <c r="K86" s="701">
        <f>K84-K85</f>
        <v>21072</v>
      </c>
      <c r="L86" s="701">
        <f>L84-L85</f>
        <v>21435</v>
      </c>
      <c r="M86" s="697">
        <f>M84-M85</f>
        <v>21749.996519999997</v>
      </c>
      <c r="N86" s="697">
        <f aca="true" t="shared" si="46" ref="N86:S86">N84-N85</f>
        <v>22108.676519999997</v>
      </c>
      <c r="O86" s="697">
        <f t="shared" si="46"/>
        <v>22423.988139999998</v>
      </c>
      <c r="P86" s="697">
        <f t="shared" si="46"/>
        <v>22738.49976</v>
      </c>
      <c r="Q86" s="697">
        <f t="shared" si="46"/>
        <v>23052.211379999997</v>
      </c>
      <c r="R86" s="697">
        <f t="shared" si="46"/>
        <v>23365.123</v>
      </c>
      <c r="S86" s="697">
        <f t="shared" si="46"/>
        <v>23677.23462</v>
      </c>
      <c r="T86" s="697"/>
      <c r="U86" s="697"/>
      <c r="V86" s="697"/>
      <c r="W86" s="697"/>
      <c r="X86" s="787"/>
      <c r="Y86" s="786"/>
    </row>
    <row r="87" spans="1:25" s="649" customFormat="1" ht="19.5" customHeight="1">
      <c r="A87" s="692"/>
      <c r="B87" s="693" t="s">
        <v>594</v>
      </c>
      <c r="C87" s="694"/>
      <c r="D87" s="672"/>
      <c r="E87" s="673"/>
      <c r="F87" s="673"/>
      <c r="G87" s="673"/>
      <c r="H87" s="673"/>
      <c r="I87" s="788">
        <f>I85/I84*100</f>
        <v>14.154435226547543</v>
      </c>
      <c r="J87" s="788">
        <f aca="true" t="shared" si="47" ref="J87:S87">J85/J84*100</f>
        <v>14.27453242152097</v>
      </c>
      <c r="K87" s="788">
        <f t="shared" si="47"/>
        <v>14.351908303865383</v>
      </c>
      <c r="L87" s="788">
        <f t="shared" si="47"/>
        <v>14.574366331898613</v>
      </c>
      <c r="M87" s="788">
        <f t="shared" si="47"/>
        <v>14.6</v>
      </c>
      <c r="N87" s="788">
        <f t="shared" si="47"/>
        <v>14.6</v>
      </c>
      <c r="O87" s="788">
        <f t="shared" si="47"/>
        <v>14.7</v>
      </c>
      <c r="P87" s="788">
        <f t="shared" si="47"/>
        <v>14.800000000000002</v>
      </c>
      <c r="Q87" s="788">
        <f t="shared" si="47"/>
        <v>14.899999999999999</v>
      </c>
      <c r="R87" s="788">
        <f t="shared" si="47"/>
        <v>15</v>
      </c>
      <c r="S87" s="788">
        <f t="shared" si="47"/>
        <v>15.099999999999996</v>
      </c>
      <c r="T87" s="697"/>
      <c r="U87" s="697"/>
      <c r="V87" s="697"/>
      <c r="W87" s="697"/>
      <c r="X87" s="787"/>
      <c r="Y87" s="786"/>
    </row>
    <row r="88" spans="1:25" s="649" customFormat="1" ht="19.5" customHeight="1">
      <c r="A88" s="692">
        <v>2</v>
      </c>
      <c r="B88" s="782" t="s">
        <v>595</v>
      </c>
      <c r="C88" s="694" t="s">
        <v>596</v>
      </c>
      <c r="D88" s="672"/>
      <c r="E88" s="673"/>
      <c r="F88" s="673"/>
      <c r="G88" s="673"/>
      <c r="H88" s="673"/>
      <c r="I88" s="701">
        <v>10463</v>
      </c>
      <c r="J88" s="697">
        <v>10706</v>
      </c>
      <c r="K88" s="697">
        <v>11044</v>
      </c>
      <c r="L88" s="697">
        <v>11112</v>
      </c>
      <c r="M88" s="697">
        <f aca="true" t="shared" si="48" ref="M88:S88">M84*45%</f>
        <v>11460.770999999999</v>
      </c>
      <c r="N88" s="697">
        <f t="shared" si="48"/>
        <v>11649.770999999999</v>
      </c>
      <c r="O88" s="697">
        <f t="shared" si="48"/>
        <v>11829.770999999999</v>
      </c>
      <c r="P88" s="697">
        <f t="shared" si="48"/>
        <v>12009.770999999999</v>
      </c>
      <c r="Q88" s="697">
        <f t="shared" si="48"/>
        <v>12189.770999999999</v>
      </c>
      <c r="R88" s="697">
        <f t="shared" si="48"/>
        <v>12369.770999999999</v>
      </c>
      <c r="S88" s="697">
        <f t="shared" si="48"/>
        <v>12549.770999999999</v>
      </c>
      <c r="T88" s="697"/>
      <c r="U88" s="697"/>
      <c r="V88" s="697"/>
      <c r="W88" s="697"/>
      <c r="X88" s="787"/>
      <c r="Y88" s="786"/>
    </row>
    <row r="89" spans="1:25" s="649" customFormat="1" ht="18" customHeight="1" thickBot="1">
      <c r="A89" s="789">
        <v>3</v>
      </c>
      <c r="B89" s="790" t="s">
        <v>142</v>
      </c>
      <c r="C89" s="791" t="s">
        <v>126</v>
      </c>
      <c r="D89" s="792"/>
      <c r="E89" s="793"/>
      <c r="F89" s="793"/>
      <c r="G89" s="793"/>
      <c r="H89" s="793"/>
      <c r="I89" s="794">
        <v>5268</v>
      </c>
      <c r="J89" s="795">
        <v>5474</v>
      </c>
      <c r="K89" s="795">
        <v>5738</v>
      </c>
      <c r="L89" s="795">
        <v>5918</v>
      </c>
      <c r="M89" s="795">
        <v>6041</v>
      </c>
      <c r="N89" s="795">
        <f aca="true" t="shared" si="49" ref="N89:S89">M89+180</f>
        <v>6221</v>
      </c>
      <c r="O89" s="795">
        <f t="shared" si="49"/>
        <v>6401</v>
      </c>
      <c r="P89" s="795">
        <f t="shared" si="49"/>
        <v>6581</v>
      </c>
      <c r="Q89" s="795">
        <f t="shared" si="49"/>
        <v>6761</v>
      </c>
      <c r="R89" s="795">
        <f t="shared" si="49"/>
        <v>6941</v>
      </c>
      <c r="S89" s="795">
        <f t="shared" si="49"/>
        <v>7121</v>
      </c>
      <c r="T89" s="795"/>
      <c r="U89" s="795"/>
      <c r="V89" s="795"/>
      <c r="W89" s="795"/>
      <c r="X89" s="796"/>
      <c r="Y89" s="786"/>
    </row>
    <row r="90" ht="12.75" thickTop="1"/>
  </sheetData>
  <sheetProtection/>
  <mergeCells count="26">
    <mergeCell ref="K1:S1"/>
    <mergeCell ref="A2:X2"/>
    <mergeCell ref="A3:X3"/>
    <mergeCell ref="A4:A6"/>
    <mergeCell ref="B4:B6"/>
    <mergeCell ref="C4:C6"/>
    <mergeCell ref="E4:E6"/>
    <mergeCell ref="F4:F6"/>
    <mergeCell ref="G4:G6"/>
    <mergeCell ref="H4:H6"/>
    <mergeCell ref="I4:I6"/>
    <mergeCell ref="J4:N4"/>
    <mergeCell ref="O4:S4"/>
    <mergeCell ref="T4:T6"/>
    <mergeCell ref="R5:R6"/>
    <mergeCell ref="S5:S6"/>
    <mergeCell ref="U4:U6"/>
    <mergeCell ref="W4:X4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2" right="0.25" top="0.25" bottom="0.25" header="0.3" footer="0.3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B16"/>
  <sheetViews>
    <sheetView zoomScalePageLayoutView="0" workbookViewId="0" topLeftCell="A1">
      <selection activeCell="A2" sqref="A2:B2"/>
    </sheetView>
  </sheetViews>
  <sheetFormatPr defaultColWidth="8.8515625" defaultRowHeight="12.75"/>
  <cols>
    <col min="1" max="1" width="18.8515625" style="50" customWidth="1"/>
    <col min="2" max="2" width="108.8515625" style="50" customWidth="1"/>
    <col min="3" max="16384" width="8.8515625" style="50" customWidth="1"/>
  </cols>
  <sheetData>
    <row r="2" spans="1:2" ht="51.75" customHeight="1">
      <c r="A2" s="800" t="s">
        <v>440</v>
      </c>
      <c r="B2" s="800"/>
    </row>
    <row r="3" spans="1:2" ht="15">
      <c r="A3" s="801" t="s">
        <v>451</v>
      </c>
      <c r="B3" s="801"/>
    </row>
    <row r="4" spans="1:2" ht="18" customHeight="1">
      <c r="A4" s="801" t="s">
        <v>441</v>
      </c>
      <c r="B4" s="801"/>
    </row>
    <row r="6" spans="1:2" s="52" customFormat="1" ht="23.25" customHeight="1">
      <c r="A6" s="51" t="s">
        <v>13</v>
      </c>
      <c r="B6" s="51" t="s">
        <v>439</v>
      </c>
    </row>
    <row r="7" spans="1:2" s="52" customFormat="1" ht="24" customHeight="1">
      <c r="A7" s="53" t="s">
        <v>1</v>
      </c>
      <c r="B7" s="53" t="s">
        <v>419</v>
      </c>
    </row>
    <row r="8" spans="1:2" s="52" customFormat="1" ht="24" customHeight="1">
      <c r="A8" s="54" t="s">
        <v>12</v>
      </c>
      <c r="B8" s="54" t="s">
        <v>442</v>
      </c>
    </row>
    <row r="9" spans="1:2" s="52" customFormat="1" ht="24" customHeight="1">
      <c r="A9" s="54" t="s">
        <v>424</v>
      </c>
      <c r="B9" s="54" t="s">
        <v>443</v>
      </c>
    </row>
    <row r="10" spans="1:2" s="52" customFormat="1" ht="24" customHeight="1">
      <c r="A10" s="54" t="s">
        <v>427</v>
      </c>
      <c r="B10" s="54" t="s">
        <v>444</v>
      </c>
    </row>
    <row r="11" spans="1:2" s="52" customFormat="1" ht="24" customHeight="1">
      <c r="A11" s="54" t="s">
        <v>428</v>
      </c>
      <c r="B11" s="54" t="s">
        <v>445</v>
      </c>
    </row>
    <row r="12" spans="1:2" s="52" customFormat="1" ht="24" customHeight="1">
      <c r="A12" s="54" t="s">
        <v>431</v>
      </c>
      <c r="B12" s="54" t="s">
        <v>446</v>
      </c>
    </row>
    <row r="13" spans="1:2" s="52" customFormat="1" ht="24" customHeight="1">
      <c r="A13" s="54" t="s">
        <v>432</v>
      </c>
      <c r="B13" s="54" t="s">
        <v>449</v>
      </c>
    </row>
    <row r="14" spans="1:2" s="52" customFormat="1" ht="24" customHeight="1">
      <c r="A14" s="54" t="s">
        <v>434</v>
      </c>
      <c r="B14" s="54" t="s">
        <v>447</v>
      </c>
    </row>
    <row r="15" spans="1:2" s="52" customFormat="1" ht="24" customHeight="1">
      <c r="A15" s="54" t="s">
        <v>438</v>
      </c>
      <c r="B15" s="54" t="s">
        <v>448</v>
      </c>
    </row>
    <row r="16" spans="1:2" s="52" customFormat="1" ht="24" customHeight="1">
      <c r="A16" s="55"/>
      <c r="B16" s="55"/>
    </row>
  </sheetData>
  <sheetProtection/>
  <mergeCells count="3">
    <mergeCell ref="A2:B2"/>
    <mergeCell ref="A4:B4"/>
    <mergeCell ref="A3:B3"/>
  </mergeCells>
  <printOptions/>
  <pageMargins left="0.45" right="0.45" top="0.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41"/>
  <sheetViews>
    <sheetView zoomScalePageLayoutView="0" workbookViewId="0" topLeftCell="E1">
      <selection activeCell="D6" sqref="D6:Q6"/>
    </sheetView>
  </sheetViews>
  <sheetFormatPr defaultColWidth="9.140625" defaultRowHeight="12.75"/>
  <cols>
    <col min="1" max="1" width="5.7109375" style="30" customWidth="1"/>
    <col min="2" max="2" width="36.8515625" style="31" customWidth="1"/>
    <col min="3" max="3" width="13.00390625" style="32" bestFit="1" customWidth="1"/>
    <col min="4" max="4" width="10.7109375" style="32" customWidth="1"/>
    <col min="5" max="5" width="10.421875" style="30" bestFit="1" customWidth="1"/>
    <col min="6" max="6" width="9.8515625" style="16" customWidth="1"/>
    <col min="7" max="8" width="8.8515625" style="16" customWidth="1"/>
    <col min="9" max="9" width="9.00390625" style="16" bestFit="1" customWidth="1"/>
    <col min="10" max="10" width="8.7109375" style="16" bestFit="1" customWidth="1"/>
    <col min="11" max="11" width="10.421875" style="16" bestFit="1" customWidth="1"/>
    <col min="12" max="12" width="9.00390625" style="16" customWidth="1"/>
    <col min="13" max="13" width="10.00390625" style="16" customWidth="1"/>
    <col min="14" max="14" width="10.140625" style="16" customWidth="1"/>
    <col min="15" max="16" width="10.140625" style="16" bestFit="1" customWidth="1"/>
    <col min="17" max="17" width="10.421875" style="16" bestFit="1" customWidth="1"/>
    <col min="18" max="16384" width="9.140625" style="16" customWidth="1"/>
  </cols>
  <sheetData>
    <row r="1" spans="1:12" ht="23.25" customHeight="1">
      <c r="A1" s="16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5" t="s">
        <v>0</v>
      </c>
    </row>
    <row r="2" spans="1:12" ht="23.25" customHeight="1">
      <c r="A2" s="16"/>
      <c r="B2" s="33"/>
      <c r="C2" s="33"/>
      <c r="D2" s="33"/>
      <c r="E2" s="33"/>
      <c r="F2" s="33"/>
      <c r="G2" s="33"/>
      <c r="H2" s="33"/>
      <c r="I2" s="33"/>
      <c r="J2" s="33"/>
      <c r="K2" s="33"/>
      <c r="L2" s="5" t="s">
        <v>507</v>
      </c>
    </row>
    <row r="3" spans="1:17" ht="24.75" customHeight="1">
      <c r="A3" s="803" t="s">
        <v>12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</row>
    <row r="4" spans="1:17" ht="30" customHeight="1">
      <c r="A4" s="804" t="s">
        <v>423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</row>
    <row r="5" spans="1:11" ht="16.5">
      <c r="A5" s="17"/>
      <c r="B5" s="18"/>
      <c r="C5" s="19"/>
      <c r="D5" s="19"/>
      <c r="E5" s="17"/>
      <c r="F5" s="20"/>
      <c r="G5" s="20"/>
      <c r="H5" s="20"/>
      <c r="I5" s="20"/>
      <c r="J5" s="21"/>
      <c r="K5" s="21"/>
    </row>
    <row r="6" spans="1:17" s="22" customFormat="1" ht="72" customHeight="1">
      <c r="A6" s="136" t="s">
        <v>13</v>
      </c>
      <c r="B6" s="136" t="s">
        <v>14</v>
      </c>
      <c r="C6" s="136" t="s">
        <v>15</v>
      </c>
      <c r="D6" s="136" t="s">
        <v>603</v>
      </c>
      <c r="E6" s="136" t="s">
        <v>604</v>
      </c>
      <c r="F6" s="136" t="s">
        <v>605</v>
      </c>
      <c r="G6" s="136" t="s">
        <v>606</v>
      </c>
      <c r="H6" s="136" t="s">
        <v>607</v>
      </c>
      <c r="I6" s="136" t="s">
        <v>608</v>
      </c>
      <c r="J6" s="136" t="s">
        <v>609</v>
      </c>
      <c r="K6" s="136" t="s">
        <v>610</v>
      </c>
      <c r="L6" s="136" t="s">
        <v>611</v>
      </c>
      <c r="M6" s="136" t="s">
        <v>612</v>
      </c>
      <c r="N6" s="136" t="s">
        <v>613</v>
      </c>
      <c r="O6" s="136" t="s">
        <v>614</v>
      </c>
      <c r="P6" s="136" t="s">
        <v>615</v>
      </c>
      <c r="Q6" s="136" t="s">
        <v>616</v>
      </c>
    </row>
    <row r="7" spans="1:17" s="112" customFormat="1" ht="31.5">
      <c r="A7" s="59" t="s">
        <v>8</v>
      </c>
      <c r="B7" s="312" t="s">
        <v>167</v>
      </c>
      <c r="C7" s="78" t="s">
        <v>50</v>
      </c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</row>
    <row r="8" spans="1:17" s="270" customFormat="1" ht="15.75">
      <c r="A8" s="59">
        <v>1</v>
      </c>
      <c r="B8" s="312" t="s">
        <v>168</v>
      </c>
      <c r="C8" s="59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</row>
    <row r="9" spans="1:17" s="112" customFormat="1" ht="15.75">
      <c r="A9" s="332"/>
      <c r="B9" s="333" t="s">
        <v>169</v>
      </c>
      <c r="C9" s="332" t="s">
        <v>50</v>
      </c>
      <c r="D9" s="353"/>
      <c r="E9" s="93"/>
      <c r="F9" s="354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</row>
    <row r="10" spans="1:17" s="112" customFormat="1" ht="15.75">
      <c r="A10" s="24"/>
      <c r="B10" s="315" t="s">
        <v>170</v>
      </c>
      <c r="C10" s="24" t="s">
        <v>50</v>
      </c>
      <c r="D10" s="355"/>
      <c r="E10" s="91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</row>
    <row r="11" spans="1:17" s="112" customFormat="1" ht="15.75">
      <c r="A11" s="48"/>
      <c r="B11" s="338" t="s">
        <v>171</v>
      </c>
      <c r="C11" s="48" t="s">
        <v>50</v>
      </c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</row>
    <row r="12" spans="1:17" s="270" customFormat="1" ht="16.5">
      <c r="A12" s="344">
        <v>2</v>
      </c>
      <c r="B12" s="345" t="s">
        <v>172</v>
      </c>
      <c r="C12" s="344"/>
      <c r="D12" s="357"/>
      <c r="E12" s="357"/>
      <c r="F12" s="358"/>
      <c r="G12" s="358"/>
      <c r="H12" s="358"/>
      <c r="I12" s="358"/>
      <c r="J12" s="358"/>
      <c r="K12" s="359"/>
      <c r="L12" s="360"/>
      <c r="M12" s="360"/>
      <c r="N12" s="360"/>
      <c r="O12" s="360"/>
      <c r="P12" s="360"/>
      <c r="Q12" s="361"/>
    </row>
    <row r="13" spans="1:17" s="112" customFormat="1" ht="15.75">
      <c r="A13" s="332"/>
      <c r="B13" s="362" t="s">
        <v>476</v>
      </c>
      <c r="C13" s="332" t="s">
        <v>50</v>
      </c>
      <c r="D13" s="363"/>
      <c r="E13" s="139"/>
      <c r="F13" s="139"/>
      <c r="G13" s="139"/>
      <c r="H13" s="139"/>
      <c r="I13" s="139"/>
      <c r="J13" s="139"/>
      <c r="K13" s="139"/>
      <c r="L13" s="364"/>
      <c r="M13" s="365"/>
      <c r="N13" s="365"/>
      <c r="O13" s="365"/>
      <c r="P13" s="365"/>
      <c r="Q13" s="139"/>
    </row>
    <row r="14" spans="1:17" s="112" customFormat="1" ht="15.75">
      <c r="A14" s="24"/>
      <c r="B14" s="335" t="s">
        <v>173</v>
      </c>
      <c r="C14" s="24" t="s">
        <v>50</v>
      </c>
      <c r="D14" s="140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7" s="112" customFormat="1" ht="15.75">
      <c r="A15" s="24"/>
      <c r="B15" s="318" t="s">
        <v>477</v>
      </c>
      <c r="C15" s="24" t="s">
        <v>50</v>
      </c>
      <c r="D15" s="140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7" s="112" customFormat="1" ht="15.75">
      <c r="A16" s="24"/>
      <c r="B16" s="318" t="s">
        <v>478</v>
      </c>
      <c r="C16" s="24" t="s">
        <v>50</v>
      </c>
      <c r="D16" s="140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s="112" customFormat="1" ht="15.75">
      <c r="A17" s="24"/>
      <c r="B17" s="318" t="s">
        <v>479</v>
      </c>
      <c r="C17" s="24" t="s">
        <v>50</v>
      </c>
      <c r="D17" s="355"/>
      <c r="E17" s="355"/>
      <c r="F17" s="355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s="112" customFormat="1" ht="15.75">
      <c r="A18" s="24"/>
      <c r="B18" s="318" t="s">
        <v>480</v>
      </c>
      <c r="C18" s="24" t="s">
        <v>50</v>
      </c>
      <c r="D18" s="140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1:17" s="112" customFormat="1" ht="15.75">
      <c r="A19" s="48"/>
      <c r="B19" s="366" t="s">
        <v>481</v>
      </c>
      <c r="C19" s="48" t="s">
        <v>50</v>
      </c>
      <c r="D19" s="367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</row>
    <row r="20" spans="1:17" s="112" customFormat="1" ht="16.5">
      <c r="A20" s="59" t="s">
        <v>10</v>
      </c>
      <c r="B20" s="312" t="s">
        <v>174</v>
      </c>
      <c r="C20" s="78"/>
      <c r="D20" s="79"/>
      <c r="E20" s="137"/>
      <c r="F20" s="138"/>
      <c r="G20" s="138"/>
      <c r="H20" s="138"/>
      <c r="I20" s="138"/>
      <c r="J20" s="138"/>
      <c r="K20" s="138"/>
      <c r="L20" s="80"/>
      <c r="M20" s="80"/>
      <c r="N20" s="80"/>
      <c r="O20" s="80"/>
      <c r="P20" s="80"/>
      <c r="Q20" s="80"/>
    </row>
    <row r="21" spans="1:17" s="112" customFormat="1" ht="15.75">
      <c r="A21" s="59">
        <v>1</v>
      </c>
      <c r="B21" s="312" t="s">
        <v>175</v>
      </c>
      <c r="C21" s="78" t="s">
        <v>50</v>
      </c>
      <c r="D21" s="352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</row>
    <row r="22" spans="1:17" s="112" customFormat="1" ht="15.75">
      <c r="A22" s="327"/>
      <c r="B22" s="369" t="s">
        <v>470</v>
      </c>
      <c r="C22" s="332" t="s">
        <v>50</v>
      </c>
      <c r="D22" s="363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</row>
    <row r="23" spans="1:17" s="112" customFormat="1" ht="15.75">
      <c r="A23" s="336"/>
      <c r="B23" s="370" t="s">
        <v>471</v>
      </c>
      <c r="C23" s="24" t="s">
        <v>50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</row>
    <row r="24" spans="1:17" s="112" customFormat="1" ht="15.75">
      <c r="A24" s="336"/>
      <c r="B24" s="370" t="s">
        <v>475</v>
      </c>
      <c r="C24" s="24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s="112" customFormat="1" ht="15.75">
      <c r="A25" s="336"/>
      <c r="B25" s="371" t="s">
        <v>472</v>
      </c>
      <c r="C25" s="24" t="s">
        <v>50</v>
      </c>
      <c r="D25" s="355"/>
      <c r="E25" s="141"/>
      <c r="F25" s="372"/>
      <c r="G25" s="372"/>
      <c r="H25" s="372"/>
      <c r="I25" s="372"/>
      <c r="J25" s="372"/>
      <c r="K25" s="141"/>
      <c r="L25" s="372"/>
      <c r="M25" s="372"/>
      <c r="N25" s="372"/>
      <c r="O25" s="372"/>
      <c r="P25" s="372"/>
      <c r="Q25" s="141"/>
    </row>
    <row r="26" spans="1:17" s="112" customFormat="1" ht="15.75">
      <c r="A26" s="336"/>
      <c r="B26" s="371" t="s">
        <v>473</v>
      </c>
      <c r="C26" s="24" t="s">
        <v>50</v>
      </c>
      <c r="D26" s="355"/>
      <c r="E26" s="141"/>
      <c r="F26" s="372"/>
      <c r="G26" s="372"/>
      <c r="H26" s="372"/>
      <c r="I26" s="372"/>
      <c r="J26" s="372"/>
      <c r="K26" s="141"/>
      <c r="L26" s="372"/>
      <c r="M26" s="372"/>
      <c r="N26" s="372"/>
      <c r="O26" s="372"/>
      <c r="P26" s="372"/>
      <c r="Q26" s="141"/>
    </row>
    <row r="27" spans="1:17" s="112" customFormat="1" ht="15.75">
      <c r="A27" s="337"/>
      <c r="B27" s="373" t="s">
        <v>474</v>
      </c>
      <c r="C27" s="48" t="s">
        <v>50</v>
      </c>
      <c r="D27" s="367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</row>
    <row r="28" spans="1:17" s="112" customFormat="1" ht="15.75">
      <c r="A28" s="374">
        <v>2</v>
      </c>
      <c r="B28" s="375" t="s">
        <v>176</v>
      </c>
      <c r="C28" s="376" t="s">
        <v>50</v>
      </c>
      <c r="D28" s="377"/>
      <c r="E28" s="378"/>
      <c r="F28" s="377"/>
      <c r="G28" s="377"/>
      <c r="H28" s="377"/>
      <c r="I28" s="377"/>
      <c r="J28" s="377"/>
      <c r="K28" s="379"/>
      <c r="L28" s="380"/>
      <c r="M28" s="380"/>
      <c r="N28" s="380"/>
      <c r="O28" s="380"/>
      <c r="P28" s="380"/>
      <c r="Q28" s="379"/>
    </row>
    <row r="29" spans="1:17" s="270" customFormat="1" ht="15.75">
      <c r="A29" s="59">
        <v>3</v>
      </c>
      <c r="B29" s="381" t="s">
        <v>177</v>
      </c>
      <c r="C29" s="59" t="s">
        <v>50</v>
      </c>
      <c r="D29" s="352"/>
      <c r="E29" s="352"/>
      <c r="F29" s="352"/>
      <c r="G29" s="352"/>
      <c r="H29" s="352"/>
      <c r="I29" s="352"/>
      <c r="J29" s="352"/>
      <c r="K29" s="379"/>
      <c r="L29" s="352"/>
      <c r="M29" s="352"/>
      <c r="N29" s="352"/>
      <c r="O29" s="352"/>
      <c r="P29" s="352"/>
      <c r="Q29" s="379"/>
    </row>
    <row r="30" spans="1:17" s="270" customFormat="1" ht="31.5">
      <c r="A30" s="59"/>
      <c r="B30" s="382" t="s">
        <v>178</v>
      </c>
      <c r="C30" s="59" t="s">
        <v>50</v>
      </c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68"/>
    </row>
    <row r="31" spans="1:17" s="112" customFormat="1" ht="15.75">
      <c r="A31" s="332"/>
      <c r="B31" s="383" t="s">
        <v>179</v>
      </c>
      <c r="C31" s="332" t="s">
        <v>50</v>
      </c>
      <c r="D31" s="384"/>
      <c r="E31" s="384"/>
      <c r="F31" s="385"/>
      <c r="G31" s="385"/>
      <c r="H31" s="386"/>
      <c r="I31" s="385"/>
      <c r="J31" s="385"/>
      <c r="K31" s="88"/>
      <c r="L31" s="386"/>
      <c r="M31" s="386"/>
      <c r="N31" s="386"/>
      <c r="O31" s="386"/>
      <c r="P31" s="386"/>
      <c r="Q31" s="88"/>
    </row>
    <row r="32" spans="1:17" s="112" customFormat="1" ht="15.75">
      <c r="A32" s="24"/>
      <c r="B32" s="387" t="s">
        <v>453</v>
      </c>
      <c r="C32" s="24" t="s">
        <v>50</v>
      </c>
      <c r="D32" s="396"/>
      <c r="E32" s="396"/>
      <c r="F32" s="398"/>
      <c r="G32" s="388"/>
      <c r="H32" s="388"/>
      <c r="I32" s="83"/>
      <c r="J32" s="83"/>
      <c r="K32" s="83"/>
      <c r="L32" s="141"/>
      <c r="M32" s="141"/>
      <c r="N32" s="141"/>
      <c r="O32" s="141"/>
      <c r="P32" s="141"/>
      <c r="Q32" s="83"/>
    </row>
    <row r="33" spans="1:17" s="112" customFormat="1" ht="15.75">
      <c r="A33" s="48"/>
      <c r="B33" s="389" t="s">
        <v>180</v>
      </c>
      <c r="C33" s="48" t="s">
        <v>50</v>
      </c>
      <c r="D33" s="390"/>
      <c r="E33" s="390"/>
      <c r="F33" s="399"/>
      <c r="G33" s="391"/>
      <c r="H33" s="391"/>
      <c r="I33" s="391"/>
      <c r="J33" s="391"/>
      <c r="K33" s="392"/>
      <c r="L33" s="391"/>
      <c r="M33" s="391"/>
      <c r="N33" s="391"/>
      <c r="O33" s="391"/>
      <c r="P33" s="391"/>
      <c r="Q33" s="392"/>
    </row>
    <row r="34" spans="1:17" s="270" customFormat="1" ht="15.75">
      <c r="A34" s="59"/>
      <c r="B34" s="381" t="s">
        <v>181</v>
      </c>
      <c r="C34" s="59" t="s">
        <v>50</v>
      </c>
      <c r="D34" s="352"/>
      <c r="E34" s="352"/>
      <c r="F34" s="352"/>
      <c r="G34" s="352"/>
      <c r="H34" s="352"/>
      <c r="I34" s="352"/>
      <c r="J34" s="352"/>
      <c r="K34" s="352"/>
      <c r="L34" s="393"/>
      <c r="M34" s="393"/>
      <c r="N34" s="393"/>
      <c r="O34" s="393"/>
      <c r="P34" s="393"/>
      <c r="Q34" s="352"/>
    </row>
    <row r="35" spans="1:17" s="112" customFormat="1" ht="15.75">
      <c r="A35" s="332"/>
      <c r="B35" s="394" t="s">
        <v>182</v>
      </c>
      <c r="C35" s="332" t="s">
        <v>50</v>
      </c>
      <c r="D35" s="384"/>
      <c r="E35" s="88"/>
      <c r="F35" s="385"/>
      <c r="G35" s="385"/>
      <c r="H35" s="385"/>
      <c r="I35" s="385"/>
      <c r="J35" s="385"/>
      <c r="K35" s="88"/>
      <c r="L35" s="386"/>
      <c r="M35" s="386"/>
      <c r="N35" s="386"/>
      <c r="O35" s="386"/>
      <c r="P35" s="386"/>
      <c r="Q35" s="88"/>
    </row>
    <row r="36" spans="1:17" s="112" customFormat="1" ht="15.75">
      <c r="A36" s="24"/>
      <c r="B36" s="395" t="s">
        <v>183</v>
      </c>
      <c r="C36" s="24" t="s">
        <v>50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83"/>
    </row>
    <row r="37" spans="1:17" s="112" customFormat="1" ht="15.75">
      <c r="A37" s="336"/>
      <c r="B37" s="395" t="s">
        <v>184</v>
      </c>
      <c r="C37" s="24" t="s">
        <v>50</v>
      </c>
      <c r="D37" s="140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83"/>
    </row>
    <row r="38" spans="1:17" s="112" customFormat="1" ht="15.75">
      <c r="A38" s="336"/>
      <c r="B38" s="395" t="s">
        <v>185</v>
      </c>
      <c r="C38" s="24" t="s">
        <v>50</v>
      </c>
      <c r="D38" s="396"/>
      <c r="E38" s="83"/>
      <c r="F38" s="388"/>
      <c r="G38" s="388"/>
      <c r="H38" s="388"/>
      <c r="I38" s="388"/>
      <c r="J38" s="388"/>
      <c r="K38" s="83"/>
      <c r="L38" s="372"/>
      <c r="M38" s="372"/>
      <c r="N38" s="372"/>
      <c r="O38" s="372"/>
      <c r="P38" s="372"/>
      <c r="Q38" s="83"/>
    </row>
    <row r="39" spans="1:17" s="112" customFormat="1" ht="15.75">
      <c r="A39" s="336"/>
      <c r="B39" s="395" t="s">
        <v>508</v>
      </c>
      <c r="C39" s="24" t="s">
        <v>50</v>
      </c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83"/>
    </row>
    <row r="40" spans="1:17" s="112" customFormat="1" ht="21" customHeight="1">
      <c r="A40" s="349"/>
      <c r="B40" s="350"/>
      <c r="C40" s="349"/>
      <c r="D40" s="397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</row>
    <row r="41" spans="4:16" ht="15.75"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</row>
  </sheetData>
  <sheetProtection/>
  <mergeCells count="3">
    <mergeCell ref="B1:K1"/>
    <mergeCell ref="A3:Q3"/>
    <mergeCell ref="A4:Q4"/>
  </mergeCells>
  <printOptions horizontalCentered="1"/>
  <pageMargins left="0.24" right="0.2" top="0.748031496062992" bottom="0.655511811" header="0.511811023622047" footer="0.47244094488189"/>
  <pageSetup fitToHeight="0" fitToWidth="1" horizontalDpi="600" verticalDpi="600" orientation="landscape" paperSize="9" scale="76" r:id="rId1"/>
  <headerFooter alignWithMargins="0">
    <oddFooter>&amp;R&amp;"Times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44"/>
  <sheetViews>
    <sheetView zoomScalePageLayoutView="0" workbookViewId="0" topLeftCell="D1">
      <selection activeCell="D6" sqref="D6:Q6"/>
    </sheetView>
  </sheetViews>
  <sheetFormatPr defaultColWidth="9.140625" defaultRowHeight="12.75"/>
  <cols>
    <col min="1" max="1" width="5.8515625" style="30" customWidth="1"/>
    <col min="2" max="2" width="36.57421875" style="31" customWidth="1"/>
    <col min="3" max="3" width="16.140625" style="32" customWidth="1"/>
    <col min="4" max="4" width="9.00390625" style="32" customWidth="1"/>
    <col min="5" max="5" width="12.57421875" style="30" customWidth="1"/>
    <col min="6" max="6" width="7.57421875" style="16" customWidth="1"/>
    <col min="7" max="8" width="7.7109375" style="16" customWidth="1"/>
    <col min="9" max="9" width="8.00390625" style="16" customWidth="1"/>
    <col min="10" max="10" width="8.57421875" style="16" customWidth="1"/>
    <col min="11" max="11" width="11.28125" style="16" customWidth="1"/>
    <col min="12" max="12" width="8.57421875" style="16" customWidth="1"/>
    <col min="13" max="13" width="8.421875" style="16" customWidth="1"/>
    <col min="14" max="15" width="8.00390625" style="16" customWidth="1"/>
    <col min="16" max="16" width="8.28125" style="16" customWidth="1"/>
    <col min="17" max="17" width="11.57421875" style="16" customWidth="1"/>
    <col min="18" max="16384" width="9.140625" style="16" customWidth="1"/>
  </cols>
  <sheetData>
    <row r="1" spans="1:12" ht="23.25" customHeight="1">
      <c r="A1" s="16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5" t="s">
        <v>0</v>
      </c>
    </row>
    <row r="2" spans="1:12" ht="23.25" customHeight="1">
      <c r="A2" s="16"/>
      <c r="B2" s="33"/>
      <c r="C2" s="33"/>
      <c r="D2" s="33"/>
      <c r="E2" s="33"/>
      <c r="F2" s="33"/>
      <c r="G2" s="33"/>
      <c r="H2" s="33"/>
      <c r="I2" s="33"/>
      <c r="J2" s="33"/>
      <c r="K2" s="33"/>
      <c r="L2" s="5" t="s">
        <v>452</v>
      </c>
    </row>
    <row r="3" spans="1:17" ht="24.75" customHeight="1">
      <c r="A3" s="803" t="s">
        <v>424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</row>
    <row r="4" spans="1:17" ht="30" customHeight="1">
      <c r="A4" s="804" t="s">
        <v>425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</row>
    <row r="5" spans="1:11" ht="16.5">
      <c r="A5" s="17"/>
      <c r="B5" s="18"/>
      <c r="C5" s="19"/>
      <c r="D5" s="19"/>
      <c r="E5" s="17"/>
      <c r="F5" s="20"/>
      <c r="G5" s="20"/>
      <c r="H5" s="20"/>
      <c r="I5" s="20"/>
      <c r="J5" s="21"/>
      <c r="K5" s="21"/>
    </row>
    <row r="6" spans="1:17" s="22" customFormat="1" ht="72" customHeight="1">
      <c r="A6" s="57" t="s">
        <v>13</v>
      </c>
      <c r="B6" s="57" t="s">
        <v>14</v>
      </c>
      <c r="C6" s="57" t="s">
        <v>15</v>
      </c>
      <c r="D6" s="136" t="s">
        <v>603</v>
      </c>
      <c r="E6" s="136" t="s">
        <v>604</v>
      </c>
      <c r="F6" s="136" t="s">
        <v>605</v>
      </c>
      <c r="G6" s="136" t="s">
        <v>606</v>
      </c>
      <c r="H6" s="136" t="s">
        <v>607</v>
      </c>
      <c r="I6" s="136" t="s">
        <v>608</v>
      </c>
      <c r="J6" s="136" t="s">
        <v>609</v>
      </c>
      <c r="K6" s="136" t="s">
        <v>610</v>
      </c>
      <c r="L6" s="136" t="s">
        <v>611</v>
      </c>
      <c r="M6" s="136" t="s">
        <v>612</v>
      </c>
      <c r="N6" s="136" t="s">
        <v>613</v>
      </c>
      <c r="O6" s="136" t="s">
        <v>614</v>
      </c>
      <c r="P6" s="136" t="s">
        <v>615</v>
      </c>
      <c r="Q6" s="136" t="s">
        <v>616</v>
      </c>
    </row>
    <row r="7" spans="1:18" ht="16.5">
      <c r="A7" s="342" t="s">
        <v>8</v>
      </c>
      <c r="B7" s="343" t="s">
        <v>186</v>
      </c>
      <c r="C7" s="316"/>
      <c r="D7" s="104"/>
      <c r="E7" s="105"/>
      <c r="F7" s="106"/>
      <c r="G7" s="106"/>
      <c r="H7" s="106"/>
      <c r="I7" s="106"/>
      <c r="J7" s="106"/>
      <c r="K7" s="106"/>
      <c r="L7" s="82"/>
      <c r="M7" s="82"/>
      <c r="N7" s="82"/>
      <c r="O7" s="82"/>
      <c r="P7" s="82"/>
      <c r="Q7" s="82"/>
      <c r="R7" s="5"/>
    </row>
    <row r="8" spans="1:17" ht="16.5">
      <c r="A8" s="332">
        <v>1</v>
      </c>
      <c r="B8" s="333" t="s">
        <v>187</v>
      </c>
      <c r="C8" s="400" t="s">
        <v>188</v>
      </c>
      <c r="D8" s="401"/>
      <c r="E8" s="402"/>
      <c r="F8" s="403"/>
      <c r="G8" s="403"/>
      <c r="H8" s="403"/>
      <c r="I8" s="403"/>
      <c r="J8" s="403"/>
      <c r="K8" s="403"/>
      <c r="L8" s="94"/>
      <c r="M8" s="94"/>
      <c r="N8" s="94"/>
      <c r="O8" s="94"/>
      <c r="P8" s="94"/>
      <c r="Q8" s="94"/>
    </row>
    <row r="9" spans="1:17" ht="16.5">
      <c r="A9" s="24"/>
      <c r="B9" s="315" t="s">
        <v>189</v>
      </c>
      <c r="C9" s="404" t="s">
        <v>188</v>
      </c>
      <c r="D9" s="26"/>
      <c r="E9" s="23"/>
      <c r="F9" s="27"/>
      <c r="G9" s="27"/>
      <c r="H9" s="27"/>
      <c r="I9" s="27"/>
      <c r="J9" s="27"/>
      <c r="K9" s="27"/>
      <c r="L9" s="25"/>
      <c r="M9" s="25"/>
      <c r="N9" s="25"/>
      <c r="O9" s="25"/>
      <c r="P9" s="25"/>
      <c r="Q9" s="25"/>
    </row>
    <row r="10" spans="1:17" ht="16.5">
      <c r="A10" s="24"/>
      <c r="B10" s="315" t="s">
        <v>190</v>
      </c>
      <c r="C10" s="404" t="s">
        <v>188</v>
      </c>
      <c r="D10" s="26"/>
      <c r="E10" s="23"/>
      <c r="F10" s="27"/>
      <c r="G10" s="27"/>
      <c r="H10" s="27"/>
      <c r="I10" s="27"/>
      <c r="J10" s="27"/>
      <c r="K10" s="27"/>
      <c r="L10" s="25"/>
      <c r="M10" s="25"/>
      <c r="N10" s="25"/>
      <c r="O10" s="25"/>
      <c r="P10" s="25"/>
      <c r="Q10" s="25"/>
    </row>
    <row r="11" spans="1:17" ht="16.5">
      <c r="A11" s="48">
        <v>2</v>
      </c>
      <c r="B11" s="338" t="s">
        <v>191</v>
      </c>
      <c r="C11" s="48" t="s">
        <v>19</v>
      </c>
      <c r="D11" s="125"/>
      <c r="E11" s="126"/>
      <c r="F11" s="127"/>
      <c r="G11" s="127"/>
      <c r="H11" s="127"/>
      <c r="I11" s="127"/>
      <c r="J11" s="127"/>
      <c r="K11" s="127"/>
      <c r="L11" s="29"/>
      <c r="M11" s="29"/>
      <c r="N11" s="29"/>
      <c r="O11" s="29"/>
      <c r="P11" s="29"/>
      <c r="Q11" s="29"/>
    </row>
    <row r="12" spans="1:17" ht="16.5">
      <c r="A12" s="344" t="s">
        <v>10</v>
      </c>
      <c r="B12" s="345" t="s">
        <v>192</v>
      </c>
      <c r="C12" s="405"/>
      <c r="D12" s="406"/>
      <c r="E12" s="407"/>
      <c r="F12" s="408"/>
      <c r="G12" s="408"/>
      <c r="H12" s="408"/>
      <c r="I12" s="408"/>
      <c r="J12" s="408"/>
      <c r="K12" s="408"/>
      <c r="L12" s="409"/>
      <c r="M12" s="409"/>
      <c r="N12" s="409"/>
      <c r="O12" s="409"/>
      <c r="P12" s="409"/>
      <c r="Q12" s="409"/>
    </row>
    <row r="13" spans="1:18" ht="31.5">
      <c r="A13" s="332" t="s">
        <v>193</v>
      </c>
      <c r="B13" s="333" t="s">
        <v>194</v>
      </c>
      <c r="C13" s="332" t="s">
        <v>19</v>
      </c>
      <c r="D13" s="410"/>
      <c r="E13" s="411"/>
      <c r="F13" s="411"/>
      <c r="G13" s="411"/>
      <c r="H13" s="412"/>
      <c r="I13" s="413"/>
      <c r="J13" s="413"/>
      <c r="K13" s="413"/>
      <c r="L13" s="139"/>
      <c r="M13" s="139"/>
      <c r="N13" s="139"/>
      <c r="O13" s="139"/>
      <c r="P13" s="139"/>
      <c r="Q13" s="139"/>
      <c r="R13" s="5"/>
    </row>
    <row r="14" spans="1:17" ht="16.5">
      <c r="A14" s="24"/>
      <c r="B14" s="318" t="s">
        <v>420</v>
      </c>
      <c r="C14" s="24" t="s">
        <v>18</v>
      </c>
      <c r="D14" s="26"/>
      <c r="E14" s="23"/>
      <c r="F14" s="415"/>
      <c r="G14" s="415"/>
      <c r="H14" s="27"/>
      <c r="I14" s="27"/>
      <c r="J14" s="27"/>
      <c r="K14" s="27"/>
      <c r="L14" s="25"/>
      <c r="M14" s="25"/>
      <c r="N14" s="25"/>
      <c r="O14" s="25"/>
      <c r="P14" s="25"/>
      <c r="Q14" s="25"/>
    </row>
    <row r="15" spans="1:17" ht="16.5">
      <c r="A15" s="24">
        <v>2</v>
      </c>
      <c r="B15" s="315" t="s">
        <v>195</v>
      </c>
      <c r="C15" s="24" t="s">
        <v>18</v>
      </c>
      <c r="D15" s="26"/>
      <c r="E15" s="23"/>
      <c r="F15" s="27"/>
      <c r="G15" s="27"/>
      <c r="H15" s="27"/>
      <c r="I15" s="27"/>
      <c r="J15" s="27"/>
      <c r="K15" s="27"/>
      <c r="L15" s="25"/>
      <c r="M15" s="25"/>
      <c r="N15" s="25"/>
      <c r="O15" s="25"/>
      <c r="P15" s="25"/>
      <c r="Q15" s="25"/>
    </row>
    <row r="16" spans="1:17" ht="16.5">
      <c r="A16" s="24">
        <v>3</v>
      </c>
      <c r="B16" s="315" t="s">
        <v>196</v>
      </c>
      <c r="C16" s="24" t="s">
        <v>74</v>
      </c>
      <c r="D16" s="26"/>
      <c r="E16" s="23"/>
      <c r="F16" s="27"/>
      <c r="G16" s="27"/>
      <c r="H16" s="27"/>
      <c r="I16" s="27"/>
      <c r="J16" s="27"/>
      <c r="K16" s="27"/>
      <c r="L16" s="25"/>
      <c r="M16" s="25"/>
      <c r="N16" s="25"/>
      <c r="O16" s="25"/>
      <c r="P16" s="25"/>
      <c r="Q16" s="25"/>
    </row>
    <row r="17" spans="1:17" ht="16.5">
      <c r="A17" s="24"/>
      <c r="B17" s="318" t="s">
        <v>420</v>
      </c>
      <c r="C17" s="24" t="s">
        <v>18</v>
      </c>
      <c r="D17" s="26"/>
      <c r="E17" s="23"/>
      <c r="F17" s="27"/>
      <c r="G17" s="27"/>
      <c r="H17" s="27"/>
      <c r="I17" s="27"/>
      <c r="J17" s="27"/>
      <c r="K17" s="27"/>
      <c r="L17" s="25"/>
      <c r="M17" s="25"/>
      <c r="N17" s="25"/>
      <c r="O17" s="25"/>
      <c r="P17" s="25"/>
      <c r="Q17" s="25"/>
    </row>
    <row r="18" spans="1:17" ht="16.5">
      <c r="A18" s="24">
        <v>4</v>
      </c>
      <c r="B18" s="315" t="s">
        <v>197</v>
      </c>
      <c r="C18" s="24"/>
      <c r="D18" s="26"/>
      <c r="E18" s="23"/>
      <c r="F18" s="27"/>
      <c r="G18" s="27"/>
      <c r="H18" s="27"/>
      <c r="I18" s="27"/>
      <c r="J18" s="27"/>
      <c r="K18" s="27"/>
      <c r="L18" s="25"/>
      <c r="M18" s="25"/>
      <c r="N18" s="25"/>
      <c r="O18" s="25"/>
      <c r="P18" s="25"/>
      <c r="Q18" s="25"/>
    </row>
    <row r="19" spans="1:17" ht="16.5">
      <c r="A19" s="336"/>
      <c r="B19" s="315" t="s">
        <v>198</v>
      </c>
      <c r="C19" s="336"/>
      <c r="D19" s="26"/>
      <c r="E19" s="23"/>
      <c r="F19" s="27"/>
      <c r="G19" s="27"/>
      <c r="H19" s="27"/>
      <c r="I19" s="27"/>
      <c r="J19" s="27"/>
      <c r="K19" s="27"/>
      <c r="L19" s="25"/>
      <c r="M19" s="25"/>
      <c r="N19" s="25"/>
      <c r="O19" s="25"/>
      <c r="P19" s="25"/>
      <c r="Q19" s="25"/>
    </row>
    <row r="20" spans="1:17" ht="16.5">
      <c r="A20" s="24">
        <v>5</v>
      </c>
      <c r="B20" s="315" t="s">
        <v>199</v>
      </c>
      <c r="C20" s="24" t="s">
        <v>74</v>
      </c>
      <c r="D20" s="26"/>
      <c r="E20" s="23"/>
      <c r="F20" s="27"/>
      <c r="G20" s="27"/>
      <c r="H20" s="27"/>
      <c r="I20" s="27"/>
      <c r="J20" s="27"/>
      <c r="K20" s="27"/>
      <c r="L20" s="25"/>
      <c r="M20" s="25"/>
      <c r="N20" s="25"/>
      <c r="O20" s="25"/>
      <c r="P20" s="25"/>
      <c r="Q20" s="25"/>
    </row>
    <row r="21" spans="1:17" ht="16.5">
      <c r="A21" s="24"/>
      <c r="B21" s="318" t="s">
        <v>420</v>
      </c>
      <c r="C21" s="24" t="s">
        <v>18</v>
      </c>
      <c r="D21" s="26"/>
      <c r="E21" s="23"/>
      <c r="F21" s="27"/>
      <c r="G21" s="27"/>
      <c r="H21" s="27"/>
      <c r="I21" s="27"/>
      <c r="J21" s="27"/>
      <c r="K21" s="27"/>
      <c r="L21" s="25"/>
      <c r="M21" s="25"/>
      <c r="N21" s="25"/>
      <c r="O21" s="25"/>
      <c r="P21" s="25"/>
      <c r="Q21" s="25"/>
    </row>
    <row r="22" spans="1:17" ht="16.5">
      <c r="A22" s="24">
        <v>6</v>
      </c>
      <c r="B22" s="315" t="s">
        <v>200</v>
      </c>
      <c r="C22" s="24"/>
      <c r="D22" s="26"/>
      <c r="E22" s="23"/>
      <c r="F22" s="27"/>
      <c r="G22" s="27"/>
      <c r="H22" s="27"/>
      <c r="I22" s="27"/>
      <c r="J22" s="27"/>
      <c r="K22" s="27"/>
      <c r="L22" s="25"/>
      <c r="M22" s="25"/>
      <c r="N22" s="25"/>
      <c r="O22" s="25"/>
      <c r="P22" s="25"/>
      <c r="Q22" s="25"/>
    </row>
    <row r="23" spans="1:17" ht="16.5">
      <c r="A23" s="337"/>
      <c r="B23" s="416" t="s">
        <v>198</v>
      </c>
      <c r="C23" s="337"/>
      <c r="D23" s="125"/>
      <c r="E23" s="126"/>
      <c r="F23" s="127"/>
      <c r="G23" s="127"/>
      <c r="H23" s="127"/>
      <c r="I23" s="127"/>
      <c r="J23" s="127"/>
      <c r="K23" s="127"/>
      <c r="L23" s="29"/>
      <c r="M23" s="29"/>
      <c r="N23" s="29"/>
      <c r="O23" s="29"/>
      <c r="P23" s="29"/>
      <c r="Q23" s="29"/>
    </row>
    <row r="24" spans="1:17" ht="16.5">
      <c r="A24" s="374" t="s">
        <v>156</v>
      </c>
      <c r="B24" s="417" t="s">
        <v>201</v>
      </c>
      <c r="C24" s="376"/>
      <c r="D24" s="206"/>
      <c r="E24" s="207"/>
      <c r="F24" s="208"/>
      <c r="G24" s="208"/>
      <c r="H24" s="208"/>
      <c r="I24" s="208"/>
      <c r="J24" s="208"/>
      <c r="K24" s="208"/>
      <c r="L24" s="209"/>
      <c r="M24" s="209"/>
      <c r="N24" s="209"/>
      <c r="O24" s="209"/>
      <c r="P24" s="209"/>
      <c r="Q24" s="209"/>
    </row>
    <row r="25" spans="1:17" ht="15.75">
      <c r="A25" s="332">
        <v>1</v>
      </c>
      <c r="B25" s="333" t="s">
        <v>202</v>
      </c>
      <c r="C25" s="418" t="s">
        <v>203</v>
      </c>
      <c r="D25" s="419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43"/>
    </row>
    <row r="26" spans="1:17" ht="15.75">
      <c r="A26" s="24">
        <v>2</v>
      </c>
      <c r="B26" s="315" t="s">
        <v>204</v>
      </c>
      <c r="C26" s="321" t="s">
        <v>205</v>
      </c>
      <c r="D26" s="322"/>
      <c r="E26" s="320"/>
      <c r="F26" s="83"/>
      <c r="G26" s="83"/>
      <c r="H26" s="83"/>
      <c r="I26" s="83"/>
      <c r="J26" s="83"/>
      <c r="K26" s="420"/>
      <c r="L26" s="83"/>
      <c r="M26" s="83"/>
      <c r="N26" s="83"/>
      <c r="O26" s="83"/>
      <c r="P26" s="83"/>
      <c r="Q26" s="443"/>
    </row>
    <row r="27" spans="1:17" ht="15.75">
      <c r="A27" s="24">
        <v>3</v>
      </c>
      <c r="B27" s="315" t="s">
        <v>206</v>
      </c>
      <c r="C27" s="24" t="s">
        <v>19</v>
      </c>
      <c r="D27" s="421"/>
      <c r="E27" s="320"/>
      <c r="F27" s="421"/>
      <c r="G27" s="421"/>
      <c r="H27" s="421"/>
      <c r="I27" s="421"/>
      <c r="J27" s="421"/>
      <c r="K27" s="420"/>
      <c r="L27" s="421"/>
      <c r="M27" s="421"/>
      <c r="N27" s="421"/>
      <c r="O27" s="421"/>
      <c r="P27" s="421"/>
      <c r="Q27" s="443"/>
    </row>
    <row r="28" spans="1:17" ht="15.75">
      <c r="A28" s="24">
        <v>4</v>
      </c>
      <c r="B28" s="315" t="s">
        <v>207</v>
      </c>
      <c r="C28" s="24"/>
      <c r="D28" s="319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25"/>
    </row>
    <row r="29" spans="1:17" ht="15.75">
      <c r="A29" s="24" t="s">
        <v>208</v>
      </c>
      <c r="B29" s="315" t="s">
        <v>209</v>
      </c>
      <c r="C29" s="24" t="s">
        <v>95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25"/>
    </row>
    <row r="30" spans="1:17" ht="31.5">
      <c r="A30" s="24"/>
      <c r="B30" s="315" t="s">
        <v>210</v>
      </c>
      <c r="C30" s="24" t="s">
        <v>18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25"/>
    </row>
    <row r="31" spans="1:17" ht="15.75">
      <c r="A31" s="24" t="s">
        <v>211</v>
      </c>
      <c r="B31" s="315" t="s">
        <v>212</v>
      </c>
      <c r="C31" s="24" t="s">
        <v>95</v>
      </c>
      <c r="D31" s="319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25"/>
    </row>
    <row r="32" spans="1:17" ht="31.5">
      <c r="A32" s="24"/>
      <c r="B32" s="315" t="s">
        <v>213</v>
      </c>
      <c r="C32" s="24" t="s">
        <v>18</v>
      </c>
      <c r="D32" s="319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25"/>
    </row>
    <row r="33" spans="1:17" ht="31.5">
      <c r="A33" s="24" t="s">
        <v>214</v>
      </c>
      <c r="B33" s="315" t="s">
        <v>215</v>
      </c>
      <c r="C33" s="24" t="s">
        <v>95</v>
      </c>
      <c r="D33" s="319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25"/>
    </row>
    <row r="34" spans="1:17" ht="31.5">
      <c r="A34" s="24"/>
      <c r="B34" s="315" t="s">
        <v>216</v>
      </c>
      <c r="C34" s="24" t="s">
        <v>18</v>
      </c>
      <c r="D34" s="319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25"/>
    </row>
    <row r="35" spans="1:17" ht="31.5">
      <c r="A35" s="24" t="s">
        <v>217</v>
      </c>
      <c r="B35" s="315" t="s">
        <v>218</v>
      </c>
      <c r="C35" s="24" t="s">
        <v>95</v>
      </c>
      <c r="D35" s="92"/>
      <c r="E35" s="23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5"/>
    </row>
    <row r="36" spans="1:17" ht="31.5">
      <c r="A36" s="48"/>
      <c r="B36" s="338" t="s">
        <v>219</v>
      </c>
      <c r="C36" s="48" t="s">
        <v>18</v>
      </c>
      <c r="D36" s="96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29"/>
    </row>
    <row r="37" spans="1:17" ht="16.5">
      <c r="A37" s="344" t="s">
        <v>163</v>
      </c>
      <c r="B37" s="345" t="s">
        <v>220</v>
      </c>
      <c r="C37" s="405"/>
      <c r="D37" s="406"/>
      <c r="E37" s="407"/>
      <c r="F37" s="408"/>
      <c r="G37" s="408"/>
      <c r="H37" s="408"/>
      <c r="I37" s="408"/>
      <c r="J37" s="408"/>
      <c r="K37" s="408"/>
      <c r="L37" s="409"/>
      <c r="M37" s="409"/>
      <c r="N37" s="409"/>
      <c r="O37" s="409"/>
      <c r="P37" s="409"/>
      <c r="Q37" s="409"/>
    </row>
    <row r="38" spans="1:17" ht="15.75">
      <c r="A38" s="332">
        <v>1</v>
      </c>
      <c r="B38" s="333" t="s">
        <v>221</v>
      </c>
      <c r="C38" s="332" t="s">
        <v>222</v>
      </c>
      <c r="D38" s="422"/>
      <c r="E38" s="414"/>
      <c r="F38" s="423"/>
      <c r="G38" s="423"/>
      <c r="H38" s="423"/>
      <c r="I38" s="423"/>
      <c r="J38" s="423"/>
      <c r="K38" s="414"/>
      <c r="L38" s="423"/>
      <c r="M38" s="423"/>
      <c r="N38" s="423"/>
      <c r="O38" s="423"/>
      <c r="P38" s="423"/>
      <c r="Q38" s="94"/>
    </row>
    <row r="39" spans="1:17" ht="15.75">
      <c r="A39" s="24">
        <v>2</v>
      </c>
      <c r="B39" s="315" t="s">
        <v>223</v>
      </c>
      <c r="C39" s="24" t="s">
        <v>224</v>
      </c>
      <c r="D39" s="347"/>
      <c r="E39" s="424"/>
      <c r="F39" s="347"/>
      <c r="G39" s="347"/>
      <c r="H39" s="347"/>
      <c r="I39" s="347"/>
      <c r="J39" s="347"/>
      <c r="K39" s="424"/>
      <c r="L39" s="347"/>
      <c r="M39" s="347"/>
      <c r="N39" s="347"/>
      <c r="O39" s="347"/>
      <c r="P39" s="347"/>
      <c r="Q39" s="25"/>
    </row>
    <row r="40" spans="1:17" ht="15.75">
      <c r="A40" s="24">
        <v>3</v>
      </c>
      <c r="B40" s="315" t="s">
        <v>225</v>
      </c>
      <c r="C40" s="24" t="s">
        <v>226</v>
      </c>
      <c r="D40" s="32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5"/>
    </row>
    <row r="41" spans="1:17" ht="31.5">
      <c r="A41" s="48">
        <v>4</v>
      </c>
      <c r="B41" s="416" t="s">
        <v>227</v>
      </c>
      <c r="C41" s="48" t="s">
        <v>19</v>
      </c>
      <c r="D41" s="425"/>
      <c r="E41" s="426"/>
      <c r="F41" s="427"/>
      <c r="G41" s="427"/>
      <c r="H41" s="427"/>
      <c r="I41" s="427"/>
      <c r="J41" s="427"/>
      <c r="K41" s="426"/>
      <c r="L41" s="427"/>
      <c r="M41" s="427"/>
      <c r="N41" s="427"/>
      <c r="O41" s="427"/>
      <c r="P41" s="427"/>
      <c r="Q41" s="444"/>
    </row>
    <row r="42" spans="1:17" ht="16.5">
      <c r="A42" s="428" t="s">
        <v>228</v>
      </c>
      <c r="B42" s="429" t="s">
        <v>229</v>
      </c>
      <c r="C42" s="313"/>
      <c r="D42" s="430"/>
      <c r="E42" s="431"/>
      <c r="F42" s="432"/>
      <c r="G42" s="432"/>
      <c r="H42" s="432"/>
      <c r="I42" s="432"/>
      <c r="J42" s="432"/>
      <c r="K42" s="432"/>
      <c r="L42" s="341"/>
      <c r="M42" s="341"/>
      <c r="N42" s="341"/>
      <c r="O42" s="341"/>
      <c r="P42" s="341"/>
      <c r="Q42" s="341"/>
    </row>
    <row r="43" spans="1:17" ht="16.5">
      <c r="A43" s="24"/>
      <c r="B43" s="315" t="s">
        <v>55</v>
      </c>
      <c r="C43" s="24"/>
      <c r="D43" s="26"/>
      <c r="E43" s="23"/>
      <c r="F43" s="27"/>
      <c r="G43" s="27"/>
      <c r="H43" s="27"/>
      <c r="I43" s="27"/>
      <c r="J43" s="27"/>
      <c r="K43" s="27"/>
      <c r="L43" s="25"/>
      <c r="M43" s="25"/>
      <c r="N43" s="25"/>
      <c r="O43" s="25"/>
      <c r="P43" s="25"/>
      <c r="Q43" s="25"/>
    </row>
    <row r="44" spans="1:17" ht="15.75">
      <c r="A44" s="349"/>
      <c r="B44" s="350"/>
      <c r="C44" s="349"/>
      <c r="D44" s="48"/>
      <c r="E44" s="4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</sheetData>
  <sheetProtection/>
  <mergeCells count="3">
    <mergeCell ref="B1:K1"/>
    <mergeCell ref="A3:Q3"/>
    <mergeCell ref="A4:Q4"/>
  </mergeCells>
  <printOptions horizontalCentered="1"/>
  <pageMargins left="0.2" right="0.2" top="0.748031496062992" bottom="0.655511811" header="0.511811023622047" footer="0.47244094488189"/>
  <pageSetup fitToHeight="0" fitToWidth="1" horizontalDpi="600" verticalDpi="600" orientation="landscape" paperSize="9" scale="80" r:id="rId1"/>
  <headerFooter alignWithMargins="0">
    <oddFooter>&amp;R&amp;"Times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31"/>
  <sheetViews>
    <sheetView tabSelected="1" zoomScale="85" zoomScaleNormal="85" zoomScalePageLayoutView="0" workbookViewId="0" topLeftCell="A17">
      <selection activeCell="D9" sqref="D9:Q31"/>
    </sheetView>
  </sheetViews>
  <sheetFormatPr defaultColWidth="9.140625" defaultRowHeight="12.75"/>
  <cols>
    <col min="1" max="1" width="5.8515625" style="30" customWidth="1"/>
    <col min="2" max="2" width="34.7109375" style="31" customWidth="1"/>
    <col min="3" max="3" width="13.57421875" style="32" customWidth="1"/>
    <col min="4" max="4" width="9.8515625" style="32" customWidth="1"/>
    <col min="5" max="5" width="11.7109375" style="30" customWidth="1"/>
    <col min="6" max="8" width="7.7109375" style="16" customWidth="1"/>
    <col min="9" max="9" width="8.7109375" style="16" customWidth="1"/>
    <col min="10" max="10" width="8.57421875" style="16" customWidth="1"/>
    <col min="11" max="11" width="11.00390625" style="16" customWidth="1"/>
    <col min="12" max="14" width="8.57421875" style="16" customWidth="1"/>
    <col min="15" max="15" width="8.00390625" style="16" customWidth="1"/>
    <col min="16" max="16" width="8.57421875" style="16" customWidth="1"/>
    <col min="17" max="17" width="10.7109375" style="16" customWidth="1"/>
    <col min="18" max="16384" width="9.140625" style="16" customWidth="1"/>
  </cols>
  <sheetData>
    <row r="1" spans="1:12" ht="23.25" customHeight="1">
      <c r="A1" s="16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5" t="s">
        <v>0</v>
      </c>
    </row>
    <row r="2" spans="1:12" ht="23.25" customHeight="1">
      <c r="A2" s="16"/>
      <c r="B2" s="33"/>
      <c r="C2" s="33"/>
      <c r="D2" s="33"/>
      <c r="E2" s="33"/>
      <c r="F2" s="33"/>
      <c r="G2" s="33"/>
      <c r="H2" s="33"/>
      <c r="I2" s="33"/>
      <c r="J2" s="33"/>
      <c r="K2" s="33"/>
      <c r="L2" s="5" t="s">
        <v>452</v>
      </c>
    </row>
    <row r="3" spans="1:17" ht="24.75" customHeight="1">
      <c r="A3" s="803" t="s">
        <v>427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</row>
    <row r="4" spans="1:17" ht="30" customHeight="1">
      <c r="A4" s="804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</row>
    <row r="5" spans="1:11" ht="16.5">
      <c r="A5" s="17"/>
      <c r="B5" s="18"/>
      <c r="C5" s="19"/>
      <c r="D5" s="19"/>
      <c r="E5" s="17"/>
      <c r="F5" s="20"/>
      <c r="G5" s="20"/>
      <c r="H5" s="20"/>
      <c r="I5" s="20"/>
      <c r="J5" s="21"/>
      <c r="K5" s="21"/>
    </row>
    <row r="6" spans="1:17" s="22" customFormat="1" ht="72" customHeight="1">
      <c r="A6" s="59" t="s">
        <v>13</v>
      </c>
      <c r="B6" s="59" t="s">
        <v>14</v>
      </c>
      <c r="C6" s="59" t="s">
        <v>15</v>
      </c>
      <c r="D6" s="136" t="s">
        <v>603</v>
      </c>
      <c r="E6" s="136" t="s">
        <v>604</v>
      </c>
      <c r="F6" s="136" t="s">
        <v>605</v>
      </c>
      <c r="G6" s="136" t="s">
        <v>606</v>
      </c>
      <c r="H6" s="136" t="s">
        <v>607</v>
      </c>
      <c r="I6" s="136" t="s">
        <v>608</v>
      </c>
      <c r="J6" s="136" t="s">
        <v>609</v>
      </c>
      <c r="K6" s="136" t="s">
        <v>610</v>
      </c>
      <c r="L6" s="136" t="s">
        <v>611</v>
      </c>
      <c r="M6" s="136" t="s">
        <v>612</v>
      </c>
      <c r="N6" s="136" t="s">
        <v>613</v>
      </c>
      <c r="O6" s="136" t="s">
        <v>614</v>
      </c>
      <c r="P6" s="136" t="s">
        <v>615</v>
      </c>
      <c r="Q6" s="136" t="s">
        <v>616</v>
      </c>
    </row>
    <row r="7" spans="1:17" ht="16.5">
      <c r="A7" s="75" t="s">
        <v>8</v>
      </c>
      <c r="B7" s="276" t="s">
        <v>230</v>
      </c>
      <c r="C7" s="75"/>
      <c r="D7" s="145"/>
      <c r="E7" s="137"/>
      <c r="F7" s="138"/>
      <c r="G7" s="138"/>
      <c r="H7" s="138"/>
      <c r="I7" s="138"/>
      <c r="J7" s="138"/>
      <c r="K7" s="138"/>
      <c r="L7" s="80"/>
      <c r="M7" s="80"/>
      <c r="N7" s="80"/>
      <c r="O7" s="80"/>
      <c r="P7" s="80"/>
      <c r="Q7" s="80"/>
    </row>
    <row r="8" spans="1:17" s="112" customFormat="1" ht="16.5">
      <c r="A8" s="86">
        <v>1</v>
      </c>
      <c r="B8" s="87" t="s">
        <v>231</v>
      </c>
      <c r="C8" s="86"/>
      <c r="D8" s="288"/>
      <c r="E8" s="131"/>
      <c r="F8" s="130"/>
      <c r="G8" s="130"/>
      <c r="H8" s="130"/>
      <c r="I8" s="130"/>
      <c r="J8" s="130"/>
      <c r="K8" s="130"/>
      <c r="L8" s="111"/>
      <c r="M8" s="111"/>
      <c r="N8" s="111"/>
      <c r="O8" s="111"/>
      <c r="P8" s="111"/>
      <c r="Q8" s="111"/>
    </row>
    <row r="9" spans="1:17" s="112" customFormat="1" ht="15.75">
      <c r="A9" s="269"/>
      <c r="B9" s="289" t="s">
        <v>483</v>
      </c>
      <c r="C9" s="290" t="s">
        <v>35</v>
      </c>
      <c r="D9" s="279"/>
      <c r="E9" s="124"/>
      <c r="F9" s="279"/>
      <c r="G9" s="279"/>
      <c r="H9" s="291"/>
      <c r="I9" s="292"/>
      <c r="J9" s="292"/>
      <c r="K9" s="271"/>
      <c r="L9" s="293"/>
      <c r="M9" s="292"/>
      <c r="N9" s="293"/>
      <c r="O9" s="293"/>
      <c r="P9" s="293"/>
      <c r="Q9" s="445"/>
    </row>
    <row r="10" spans="1:17" ht="15.75">
      <c r="A10" s="433"/>
      <c r="B10" s="434" t="s">
        <v>454</v>
      </c>
      <c r="C10" s="435" t="s">
        <v>455</v>
      </c>
      <c r="D10" s="355"/>
      <c r="E10" s="436"/>
      <c r="F10" s="437"/>
      <c r="G10" s="437"/>
      <c r="H10" s="437"/>
      <c r="I10" s="438"/>
      <c r="J10" s="438"/>
      <c r="K10" s="271"/>
      <c r="L10" s="438"/>
      <c r="M10" s="438"/>
      <c r="N10" s="438"/>
      <c r="O10" s="438"/>
      <c r="P10" s="438"/>
      <c r="Q10" s="445"/>
    </row>
    <row r="11" spans="1:17" s="112" customFormat="1" ht="15.75">
      <c r="A11" s="269"/>
      <c r="B11" s="289" t="s">
        <v>482</v>
      </c>
      <c r="C11" s="290" t="s">
        <v>466</v>
      </c>
      <c r="D11" s="277"/>
      <c r="E11" s="124"/>
      <c r="F11" s="295"/>
      <c r="G11" s="296"/>
      <c r="H11" s="291"/>
      <c r="I11" s="297"/>
      <c r="J11" s="297"/>
      <c r="K11" s="271"/>
      <c r="L11" s="297"/>
      <c r="M11" s="297"/>
      <c r="N11" s="297"/>
      <c r="O11" s="297"/>
      <c r="P11" s="297"/>
      <c r="Q11" s="445"/>
    </row>
    <row r="12" spans="1:17" s="112" customFormat="1" ht="15.75">
      <c r="A12" s="269"/>
      <c r="B12" s="289" t="s">
        <v>456</v>
      </c>
      <c r="C12" s="290"/>
      <c r="D12" s="277"/>
      <c r="E12" s="124"/>
      <c r="F12" s="278"/>
      <c r="G12" s="279"/>
      <c r="H12" s="280"/>
      <c r="I12" s="281"/>
      <c r="J12" s="281"/>
      <c r="K12" s="271"/>
      <c r="L12" s="281"/>
      <c r="M12" s="281"/>
      <c r="N12" s="281"/>
      <c r="O12" s="281"/>
      <c r="P12" s="281"/>
      <c r="Q12" s="445"/>
    </row>
    <row r="13" spans="1:17" s="112" customFormat="1" ht="15.75">
      <c r="A13" s="269"/>
      <c r="B13" s="289" t="s">
        <v>457</v>
      </c>
      <c r="C13" s="290" t="s">
        <v>458</v>
      </c>
      <c r="D13" s="298"/>
      <c r="E13" s="124"/>
      <c r="F13" s="296"/>
      <c r="G13" s="296"/>
      <c r="H13" s="274"/>
      <c r="I13" s="297"/>
      <c r="J13" s="297"/>
      <c r="K13" s="271"/>
      <c r="L13" s="297"/>
      <c r="M13" s="297"/>
      <c r="N13" s="297"/>
      <c r="O13" s="297"/>
      <c r="P13" s="297"/>
      <c r="Q13" s="445"/>
    </row>
    <row r="14" spans="1:17" s="112" customFormat="1" ht="15.75">
      <c r="A14" s="269"/>
      <c r="B14" s="289" t="s">
        <v>459</v>
      </c>
      <c r="C14" s="290" t="s">
        <v>458</v>
      </c>
      <c r="D14" s="279"/>
      <c r="E14" s="124"/>
      <c r="F14" s="279"/>
      <c r="G14" s="279"/>
      <c r="H14" s="299"/>
      <c r="I14" s="281"/>
      <c r="J14" s="281"/>
      <c r="K14" s="271"/>
      <c r="L14" s="281"/>
      <c r="M14" s="281"/>
      <c r="N14" s="281"/>
      <c r="O14" s="281"/>
      <c r="P14" s="281"/>
      <c r="Q14" s="445"/>
    </row>
    <row r="15" spans="1:17" s="112" customFormat="1" ht="15.75">
      <c r="A15" s="269"/>
      <c r="B15" s="289" t="s">
        <v>460</v>
      </c>
      <c r="C15" s="290" t="s">
        <v>458</v>
      </c>
      <c r="D15" s="279"/>
      <c r="E15" s="124"/>
      <c r="F15" s="279"/>
      <c r="G15" s="279"/>
      <c r="H15" s="299"/>
      <c r="I15" s="297"/>
      <c r="J15" s="297"/>
      <c r="K15" s="271"/>
      <c r="L15" s="297"/>
      <c r="M15" s="297"/>
      <c r="N15" s="297"/>
      <c r="O15" s="297"/>
      <c r="P15" s="297"/>
      <c r="Q15" s="445"/>
    </row>
    <row r="16" spans="1:17" s="112" customFormat="1" ht="15.75">
      <c r="A16" s="269"/>
      <c r="B16" s="289" t="s">
        <v>484</v>
      </c>
      <c r="C16" s="290" t="s">
        <v>458</v>
      </c>
      <c r="D16" s="279"/>
      <c r="E16" s="124"/>
      <c r="F16" s="279"/>
      <c r="G16" s="279"/>
      <c r="H16" s="299"/>
      <c r="I16" s="297"/>
      <c r="J16" s="297"/>
      <c r="K16" s="271"/>
      <c r="L16" s="297"/>
      <c r="M16" s="297"/>
      <c r="N16" s="297"/>
      <c r="O16" s="297"/>
      <c r="P16" s="297"/>
      <c r="Q16" s="445"/>
    </row>
    <row r="17" spans="1:17" s="112" customFormat="1" ht="15.75">
      <c r="A17" s="269"/>
      <c r="B17" s="289" t="s">
        <v>461</v>
      </c>
      <c r="C17" s="290" t="s">
        <v>462</v>
      </c>
      <c r="D17" s="300"/>
      <c r="E17" s="124"/>
      <c r="F17" s="279"/>
      <c r="G17" s="279"/>
      <c r="H17" s="299"/>
      <c r="I17" s="281"/>
      <c r="J17" s="281"/>
      <c r="K17" s="271"/>
      <c r="L17" s="281"/>
      <c r="M17" s="281"/>
      <c r="N17" s="281"/>
      <c r="O17" s="281"/>
      <c r="P17" s="281"/>
      <c r="Q17" s="445"/>
    </row>
    <row r="18" spans="1:17" s="112" customFormat="1" ht="15.75">
      <c r="A18" s="269"/>
      <c r="B18" s="301" t="s">
        <v>485</v>
      </c>
      <c r="C18" s="290" t="s">
        <v>463</v>
      </c>
      <c r="D18" s="302"/>
      <c r="E18" s="124"/>
      <c r="F18" s="302"/>
      <c r="G18" s="302"/>
      <c r="H18" s="299"/>
      <c r="I18" s="294"/>
      <c r="J18" s="294"/>
      <c r="K18" s="271"/>
      <c r="L18" s="294"/>
      <c r="M18" s="294"/>
      <c r="N18" s="294"/>
      <c r="O18" s="294"/>
      <c r="P18" s="294"/>
      <c r="Q18" s="445"/>
    </row>
    <row r="19" spans="1:17" s="112" customFormat="1" ht="15.75">
      <c r="A19" s="269"/>
      <c r="B19" s="289" t="s">
        <v>464</v>
      </c>
      <c r="C19" s="290" t="s">
        <v>463</v>
      </c>
      <c r="D19" s="279"/>
      <c r="E19" s="124"/>
      <c r="F19" s="300"/>
      <c r="G19" s="300"/>
      <c r="H19" s="284"/>
      <c r="I19" s="281"/>
      <c r="J19" s="281"/>
      <c r="K19" s="271"/>
      <c r="L19" s="281"/>
      <c r="M19" s="281"/>
      <c r="N19" s="281"/>
      <c r="O19" s="281"/>
      <c r="P19" s="281"/>
      <c r="Q19" s="445"/>
    </row>
    <row r="20" spans="1:17" s="112" customFormat="1" ht="15.75">
      <c r="A20" s="269"/>
      <c r="B20" s="289" t="s">
        <v>465</v>
      </c>
      <c r="C20" s="290" t="s">
        <v>463</v>
      </c>
      <c r="D20" s="300"/>
      <c r="E20" s="124"/>
      <c r="F20" s="279"/>
      <c r="G20" s="279"/>
      <c r="H20" s="299"/>
      <c r="I20" s="281"/>
      <c r="J20" s="281"/>
      <c r="K20" s="271"/>
      <c r="L20" s="281"/>
      <c r="M20" s="281"/>
      <c r="N20" s="281"/>
      <c r="O20" s="281"/>
      <c r="P20" s="281"/>
      <c r="Q20" s="445"/>
    </row>
    <row r="21" spans="1:17" s="112" customFormat="1" ht="15.75">
      <c r="A21" s="269"/>
      <c r="B21" s="303" t="s">
        <v>486</v>
      </c>
      <c r="C21" s="290" t="s">
        <v>466</v>
      </c>
      <c r="D21" s="300"/>
      <c r="E21" s="124"/>
      <c r="F21" s="279"/>
      <c r="G21" s="279"/>
      <c r="H21" s="299"/>
      <c r="I21" s="281"/>
      <c r="J21" s="281"/>
      <c r="K21" s="271"/>
      <c r="L21" s="281"/>
      <c r="M21" s="281"/>
      <c r="N21" s="281"/>
      <c r="O21" s="281"/>
      <c r="P21" s="281"/>
      <c r="Q21" s="445"/>
    </row>
    <row r="22" spans="1:17" s="112" customFormat="1" ht="15.75">
      <c r="A22" s="269"/>
      <c r="B22" s="303" t="s">
        <v>467</v>
      </c>
      <c r="C22" s="290" t="s">
        <v>468</v>
      </c>
      <c r="D22" s="278"/>
      <c r="E22" s="124"/>
      <c r="F22" s="302"/>
      <c r="G22" s="302"/>
      <c r="H22" s="299"/>
      <c r="I22" s="294"/>
      <c r="J22" s="294"/>
      <c r="K22" s="271"/>
      <c r="L22" s="294"/>
      <c r="M22" s="281"/>
      <c r="N22" s="281"/>
      <c r="O22" s="281"/>
      <c r="P22" s="281"/>
      <c r="Q22" s="445"/>
    </row>
    <row r="23" spans="1:17" s="112" customFormat="1" ht="15.75">
      <c r="A23" s="269"/>
      <c r="B23" s="303" t="s">
        <v>487</v>
      </c>
      <c r="C23" s="290" t="s">
        <v>35</v>
      </c>
      <c r="D23" s="279"/>
      <c r="E23" s="91"/>
      <c r="F23" s="449"/>
      <c r="G23" s="449"/>
      <c r="H23" s="450"/>
      <c r="I23" s="355"/>
      <c r="J23" s="355"/>
      <c r="K23" s="451"/>
      <c r="L23" s="355"/>
      <c r="M23" s="355"/>
      <c r="N23" s="355"/>
      <c r="O23" s="355"/>
      <c r="P23" s="355"/>
      <c r="Q23" s="452"/>
    </row>
    <row r="24" spans="1:17" s="112" customFormat="1" ht="15.75">
      <c r="A24" s="269"/>
      <c r="B24" s="303" t="s">
        <v>488</v>
      </c>
      <c r="C24" s="290" t="s">
        <v>35</v>
      </c>
      <c r="D24" s="300"/>
      <c r="E24" s="91"/>
      <c r="F24" s="449"/>
      <c r="G24" s="449"/>
      <c r="H24" s="450"/>
      <c r="I24" s="346"/>
      <c r="J24" s="346"/>
      <c r="K24" s="451"/>
      <c r="L24" s="346"/>
      <c r="M24" s="346"/>
      <c r="N24" s="346"/>
      <c r="O24" s="346"/>
      <c r="P24" s="346"/>
      <c r="Q24" s="452"/>
    </row>
    <row r="25" spans="1:17" s="112" customFormat="1" ht="16.5">
      <c r="A25" s="36">
        <v>2</v>
      </c>
      <c r="B25" s="37" t="s">
        <v>232</v>
      </c>
      <c r="C25" s="36" t="s">
        <v>18</v>
      </c>
      <c r="D25" s="300"/>
      <c r="E25" s="453"/>
      <c r="F25" s="449"/>
      <c r="G25" s="449"/>
      <c r="H25" s="450"/>
      <c r="I25" s="355"/>
      <c r="J25" s="355"/>
      <c r="K25" s="451"/>
      <c r="L25" s="355"/>
      <c r="M25" s="355"/>
      <c r="N25" s="355"/>
      <c r="O25" s="355"/>
      <c r="P25" s="355"/>
      <c r="Q25" s="452"/>
    </row>
    <row r="26" spans="1:17" s="112" customFormat="1" ht="16.5">
      <c r="A26" s="36">
        <v>3</v>
      </c>
      <c r="B26" s="37" t="s">
        <v>233</v>
      </c>
      <c r="C26" s="36" t="s">
        <v>234</v>
      </c>
      <c r="D26" s="273"/>
      <c r="E26" s="23"/>
      <c r="F26" s="27"/>
      <c r="G26" s="27"/>
      <c r="H26" s="27"/>
      <c r="I26" s="27"/>
      <c r="J26" s="27"/>
      <c r="K26" s="27"/>
      <c r="L26" s="25"/>
      <c r="M26" s="25"/>
      <c r="N26" s="25"/>
      <c r="O26" s="25"/>
      <c r="P26" s="25"/>
      <c r="Q26" s="25"/>
    </row>
    <row r="27" spans="1:17" s="112" customFormat="1" ht="16.5">
      <c r="A27" s="36">
        <v>4</v>
      </c>
      <c r="B27" s="37" t="s">
        <v>235</v>
      </c>
      <c r="C27" s="36" t="s">
        <v>18</v>
      </c>
      <c r="D27" s="273"/>
      <c r="E27" s="23"/>
      <c r="F27" s="27"/>
      <c r="G27" s="27"/>
      <c r="H27" s="27"/>
      <c r="I27" s="27"/>
      <c r="J27" s="27"/>
      <c r="K27" s="27"/>
      <c r="L27" s="25"/>
      <c r="M27" s="25"/>
      <c r="N27" s="25"/>
      <c r="O27" s="25"/>
      <c r="P27" s="25"/>
      <c r="Q27" s="25"/>
    </row>
    <row r="28" spans="1:17" s="112" customFormat="1" ht="31.5">
      <c r="A28" s="36">
        <v>5</v>
      </c>
      <c r="B28" s="37" t="s">
        <v>236</v>
      </c>
      <c r="C28" s="36" t="s">
        <v>237</v>
      </c>
      <c r="D28" s="273"/>
      <c r="E28" s="23"/>
      <c r="F28" s="27"/>
      <c r="G28" s="27"/>
      <c r="H28" s="27"/>
      <c r="I28" s="27"/>
      <c r="J28" s="27"/>
      <c r="K28" s="27"/>
      <c r="L28" s="25"/>
      <c r="M28" s="25"/>
      <c r="N28" s="25"/>
      <c r="O28" s="25"/>
      <c r="P28" s="25"/>
      <c r="Q28" s="25"/>
    </row>
    <row r="29" spans="1:17" s="112" customFormat="1" ht="31.5">
      <c r="A29" s="36">
        <v>6</v>
      </c>
      <c r="B29" s="37" t="s">
        <v>238</v>
      </c>
      <c r="C29" s="36" t="s">
        <v>237</v>
      </c>
      <c r="D29" s="273"/>
      <c r="E29" s="128"/>
      <c r="F29" s="129"/>
      <c r="G29" s="129"/>
      <c r="H29" s="129"/>
      <c r="I29" s="129"/>
      <c r="J29" s="129"/>
      <c r="K29" s="129"/>
      <c r="L29" s="103"/>
      <c r="M29" s="103"/>
      <c r="N29" s="103"/>
      <c r="O29" s="103"/>
      <c r="P29" s="103"/>
      <c r="Q29" s="103"/>
    </row>
    <row r="30" spans="1:17" ht="16.5">
      <c r="A30" s="36"/>
      <c r="B30" s="37" t="s">
        <v>9</v>
      </c>
      <c r="C30" s="36"/>
      <c r="D30" s="26"/>
      <c r="E30" s="23"/>
      <c r="F30" s="27"/>
      <c r="G30" s="27"/>
      <c r="H30" s="27"/>
      <c r="I30" s="27"/>
      <c r="J30" s="27"/>
      <c r="K30" s="27"/>
      <c r="L30" s="25"/>
      <c r="M30" s="25"/>
      <c r="N30" s="25"/>
      <c r="O30" s="25"/>
      <c r="P30" s="25"/>
      <c r="Q30" s="25"/>
    </row>
    <row r="31" spans="1:17" ht="15.75">
      <c r="A31" s="46"/>
      <c r="B31" s="47"/>
      <c r="C31" s="46"/>
      <c r="D31" s="48"/>
      <c r="E31" s="4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</sheetData>
  <sheetProtection/>
  <mergeCells count="3">
    <mergeCell ref="B1:K1"/>
    <mergeCell ref="A3:Q3"/>
    <mergeCell ref="A4:Q4"/>
  </mergeCells>
  <printOptions horizontalCentered="1"/>
  <pageMargins left="0.2" right="0.2" top="0.63" bottom="0.655511811" header="0.37" footer="0.47244094488189"/>
  <pageSetup fitToHeight="0" fitToWidth="1" horizontalDpi="600" verticalDpi="600" orientation="landscape" paperSize="9" scale="81" r:id="rId1"/>
  <headerFooter alignWithMargins="0">
    <oddFooter>&amp;R&amp;"Times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F117"/>
  <sheetViews>
    <sheetView zoomScalePageLayoutView="0" workbookViewId="0" topLeftCell="A4">
      <pane xSplit="4" ySplit="3" topLeftCell="E7" activePane="bottomRight" state="frozen"/>
      <selection pane="topLeft" activeCell="A4" sqref="A4"/>
      <selection pane="topRight" activeCell="E4" sqref="E4"/>
      <selection pane="bottomLeft" activeCell="A7" sqref="A7"/>
      <selection pane="bottomRight" activeCell="D9" sqref="D9:Q117"/>
    </sheetView>
  </sheetViews>
  <sheetFormatPr defaultColWidth="9.140625" defaultRowHeight="12.75"/>
  <cols>
    <col min="1" max="1" width="5.8515625" style="30" customWidth="1"/>
    <col min="2" max="2" width="38.57421875" style="31" customWidth="1"/>
    <col min="3" max="3" width="11.7109375" style="32" customWidth="1"/>
    <col min="4" max="4" width="8.7109375" style="32" bestFit="1" customWidth="1"/>
    <col min="5" max="5" width="7.28125" style="30" bestFit="1" customWidth="1"/>
    <col min="6" max="8" width="10.28125" style="16" bestFit="1" customWidth="1"/>
    <col min="9" max="9" width="9.421875" style="16" customWidth="1"/>
    <col min="10" max="10" width="8.57421875" style="16" customWidth="1"/>
    <col min="11" max="11" width="10.140625" style="16" customWidth="1"/>
    <col min="12" max="13" width="8.57421875" style="16" customWidth="1"/>
    <col min="14" max="15" width="8.7109375" style="16" bestFit="1" customWidth="1"/>
    <col min="16" max="16" width="10.57421875" style="16" bestFit="1" customWidth="1"/>
    <col min="17" max="17" width="7.28125" style="16" bestFit="1" customWidth="1"/>
    <col min="18" max="16384" width="9.140625" style="16" customWidth="1"/>
  </cols>
  <sheetData>
    <row r="1" spans="1:12" ht="23.25" customHeight="1">
      <c r="A1" s="16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5" t="s">
        <v>0</v>
      </c>
    </row>
    <row r="2" spans="1:12" ht="23.25" customHeight="1">
      <c r="A2" s="16"/>
      <c r="B2" s="33"/>
      <c r="C2" s="33"/>
      <c r="D2" s="33"/>
      <c r="E2" s="33"/>
      <c r="F2" s="33"/>
      <c r="G2" s="33"/>
      <c r="H2" s="33"/>
      <c r="I2" s="33"/>
      <c r="J2" s="33"/>
      <c r="K2" s="33"/>
      <c r="L2" s="5" t="s">
        <v>452</v>
      </c>
    </row>
    <row r="3" spans="1:17" ht="24.75" customHeight="1">
      <c r="A3" s="803" t="s">
        <v>428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</row>
    <row r="4" spans="1:17" ht="30" customHeight="1">
      <c r="A4" s="804" t="s">
        <v>429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</row>
    <row r="5" spans="1:11" ht="16.5">
      <c r="A5" s="17"/>
      <c r="B5" s="18"/>
      <c r="C5" s="19"/>
      <c r="D5" s="19"/>
      <c r="E5" s="17"/>
      <c r="F5" s="20"/>
      <c r="G5" s="20"/>
      <c r="H5" s="20"/>
      <c r="I5" s="20"/>
      <c r="J5" s="21"/>
      <c r="K5" s="21"/>
    </row>
    <row r="6" spans="1:17" s="22" customFormat="1" ht="49.5">
      <c r="A6" s="144" t="s">
        <v>13</v>
      </c>
      <c r="B6" s="144" t="s">
        <v>14</v>
      </c>
      <c r="C6" s="144" t="s">
        <v>15</v>
      </c>
      <c r="D6" s="136" t="s">
        <v>603</v>
      </c>
      <c r="E6" s="136" t="s">
        <v>604</v>
      </c>
      <c r="F6" s="136" t="s">
        <v>605</v>
      </c>
      <c r="G6" s="136" t="s">
        <v>606</v>
      </c>
      <c r="H6" s="136" t="s">
        <v>607</v>
      </c>
      <c r="I6" s="136" t="s">
        <v>608</v>
      </c>
      <c r="J6" s="136" t="s">
        <v>609</v>
      </c>
      <c r="K6" s="136" t="s">
        <v>610</v>
      </c>
      <c r="L6" s="136" t="s">
        <v>611</v>
      </c>
      <c r="M6" s="136" t="s">
        <v>612</v>
      </c>
      <c r="N6" s="136" t="s">
        <v>613</v>
      </c>
      <c r="O6" s="136" t="s">
        <v>614</v>
      </c>
      <c r="P6" s="136" t="s">
        <v>615</v>
      </c>
      <c r="Q6" s="136" t="s">
        <v>616</v>
      </c>
    </row>
    <row r="7" spans="1:17" ht="16.5">
      <c r="A7" s="75" t="s">
        <v>8</v>
      </c>
      <c r="B7" s="76" t="s">
        <v>17</v>
      </c>
      <c r="C7" s="78"/>
      <c r="D7" s="145"/>
      <c r="E7" s="137"/>
      <c r="F7" s="138"/>
      <c r="G7" s="138"/>
      <c r="H7" s="138"/>
      <c r="I7" s="138"/>
      <c r="J7" s="138"/>
      <c r="K7" s="138"/>
      <c r="L7" s="80"/>
      <c r="M7" s="80"/>
      <c r="N7" s="80"/>
      <c r="O7" s="80"/>
      <c r="P7" s="80"/>
      <c r="Q7" s="80"/>
    </row>
    <row r="8" spans="1:17" ht="16.5">
      <c r="A8" s="75">
        <v>1</v>
      </c>
      <c r="B8" s="76" t="s">
        <v>25</v>
      </c>
      <c r="C8" s="78"/>
      <c r="D8" s="145"/>
      <c r="E8" s="137"/>
      <c r="F8" s="138"/>
      <c r="G8" s="138"/>
      <c r="H8" s="138"/>
      <c r="I8" s="138"/>
      <c r="J8" s="138"/>
      <c r="K8" s="138"/>
      <c r="L8" s="80"/>
      <c r="M8" s="80"/>
      <c r="N8" s="80"/>
      <c r="O8" s="80"/>
      <c r="P8" s="80"/>
      <c r="Q8" s="80"/>
    </row>
    <row r="9" spans="1:17" s="5" customFormat="1" ht="31.5">
      <c r="A9" s="157">
        <v>1.1</v>
      </c>
      <c r="B9" s="158" t="s">
        <v>26</v>
      </c>
      <c r="C9" s="57" t="s">
        <v>27</v>
      </c>
      <c r="D9" s="466"/>
      <c r="E9" s="467"/>
      <c r="F9" s="466"/>
      <c r="G9" s="466"/>
      <c r="H9" s="466"/>
      <c r="I9" s="466"/>
      <c r="J9" s="466"/>
      <c r="K9" s="467"/>
      <c r="L9" s="467"/>
      <c r="M9" s="467"/>
      <c r="N9" s="467"/>
      <c r="O9" s="467"/>
      <c r="P9" s="467"/>
      <c r="Q9" s="159"/>
    </row>
    <row r="10" spans="1:17" s="112" customFormat="1" ht="15.75">
      <c r="A10" s="86"/>
      <c r="B10" s="87" t="s">
        <v>28</v>
      </c>
      <c r="C10" s="332"/>
      <c r="D10" s="468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0"/>
    </row>
    <row r="11" spans="1:17" s="112" customFormat="1" ht="15.75">
      <c r="A11" s="36"/>
      <c r="B11" s="41" t="s">
        <v>29</v>
      </c>
      <c r="C11" s="24" t="s">
        <v>27</v>
      </c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168"/>
    </row>
    <row r="12" spans="1:17" s="112" customFormat="1" ht="16.5">
      <c r="A12" s="36"/>
      <c r="B12" s="41" t="s">
        <v>30</v>
      </c>
      <c r="C12" s="24" t="s">
        <v>27</v>
      </c>
      <c r="D12" s="184"/>
      <c r="E12" s="23"/>
      <c r="F12" s="470"/>
      <c r="G12" s="470"/>
      <c r="H12" s="470"/>
      <c r="I12" s="25"/>
      <c r="J12" s="27"/>
      <c r="K12" s="27"/>
      <c r="L12" s="25"/>
      <c r="M12" s="25"/>
      <c r="N12" s="25"/>
      <c r="O12" s="25"/>
      <c r="P12" s="25"/>
      <c r="Q12" s="103"/>
    </row>
    <row r="13" spans="1:17" s="112" customFormat="1" ht="16.5">
      <c r="A13" s="36"/>
      <c r="B13" s="41" t="s">
        <v>31</v>
      </c>
      <c r="C13" s="24" t="s">
        <v>27</v>
      </c>
      <c r="D13" s="463"/>
      <c r="E13" s="23"/>
      <c r="F13" s="27"/>
      <c r="G13" s="470"/>
      <c r="H13" s="470"/>
      <c r="I13" s="25"/>
      <c r="J13" s="27"/>
      <c r="K13" s="27"/>
      <c r="L13" s="25"/>
      <c r="M13" s="25"/>
      <c r="N13" s="25"/>
      <c r="O13" s="25"/>
      <c r="P13" s="25"/>
      <c r="Q13" s="103"/>
    </row>
    <row r="14" spans="1:17" s="112" customFormat="1" ht="16.5">
      <c r="A14" s="36"/>
      <c r="B14" s="41" t="s">
        <v>32</v>
      </c>
      <c r="C14" s="24" t="s">
        <v>27</v>
      </c>
      <c r="D14" s="184"/>
      <c r="E14" s="23"/>
      <c r="F14" s="470"/>
      <c r="G14" s="470"/>
      <c r="H14" s="470"/>
      <c r="I14" s="25"/>
      <c r="J14" s="27"/>
      <c r="K14" s="27"/>
      <c r="L14" s="25"/>
      <c r="M14" s="25"/>
      <c r="N14" s="25"/>
      <c r="O14" s="25"/>
      <c r="P14" s="25"/>
      <c r="Q14" s="103"/>
    </row>
    <row r="15" spans="1:17" ht="16.5">
      <c r="A15" s="89"/>
      <c r="B15" s="101" t="s">
        <v>33</v>
      </c>
      <c r="C15" s="48" t="s">
        <v>27</v>
      </c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29"/>
    </row>
    <row r="16" spans="1:17" s="5" customFormat="1" ht="16.5">
      <c r="A16" s="75">
        <v>1.2</v>
      </c>
      <c r="B16" s="76" t="s">
        <v>34</v>
      </c>
      <c r="C16" s="59" t="s">
        <v>35</v>
      </c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149"/>
    </row>
    <row r="17" spans="1:17" s="5" customFormat="1" ht="16.5">
      <c r="A17" s="75">
        <v>1.3</v>
      </c>
      <c r="B17" s="76" t="s">
        <v>36</v>
      </c>
      <c r="C17" s="59" t="s">
        <v>37</v>
      </c>
      <c r="D17" s="136"/>
      <c r="E17" s="147"/>
      <c r="F17" s="148"/>
      <c r="G17" s="148"/>
      <c r="H17" s="148"/>
      <c r="I17" s="148"/>
      <c r="J17" s="148"/>
      <c r="K17" s="148"/>
      <c r="L17" s="149"/>
      <c r="M17" s="149"/>
      <c r="N17" s="149"/>
      <c r="O17" s="149"/>
      <c r="P17" s="149"/>
      <c r="Q17" s="149"/>
    </row>
    <row r="18" spans="1:17" s="150" customFormat="1" ht="16.5">
      <c r="A18" s="151">
        <v>1.4</v>
      </c>
      <c r="B18" s="146" t="s">
        <v>38</v>
      </c>
      <c r="C18" s="473"/>
      <c r="D18" s="152"/>
      <c r="E18" s="153"/>
      <c r="F18" s="154"/>
      <c r="G18" s="154"/>
      <c r="H18" s="154"/>
      <c r="I18" s="154"/>
      <c r="J18" s="154"/>
      <c r="K18" s="154"/>
      <c r="L18" s="155"/>
      <c r="M18" s="155"/>
      <c r="N18" s="155"/>
      <c r="O18" s="155"/>
      <c r="P18" s="155"/>
      <c r="Q18" s="155"/>
    </row>
    <row r="19" spans="1:17" ht="15.75">
      <c r="A19" s="86"/>
      <c r="B19" s="87" t="s">
        <v>39</v>
      </c>
      <c r="C19" s="332" t="s">
        <v>27</v>
      </c>
      <c r="D19" s="474"/>
      <c r="E19" s="163"/>
      <c r="F19" s="474"/>
      <c r="G19" s="474"/>
      <c r="H19" s="474"/>
      <c r="I19" s="474"/>
      <c r="J19" s="474"/>
      <c r="K19" s="164"/>
      <c r="L19" s="474"/>
      <c r="M19" s="474"/>
      <c r="N19" s="474"/>
      <c r="O19" s="474"/>
      <c r="P19" s="474"/>
      <c r="Q19" s="94"/>
    </row>
    <row r="20" spans="1:17" ht="15.75">
      <c r="A20" s="36"/>
      <c r="B20" s="42" t="s">
        <v>40</v>
      </c>
      <c r="C20" s="24" t="s">
        <v>35</v>
      </c>
      <c r="D20" s="456"/>
      <c r="E20" s="161"/>
      <c r="F20" s="456"/>
      <c r="G20" s="456"/>
      <c r="H20" s="456"/>
      <c r="I20" s="456"/>
      <c r="J20" s="456"/>
      <c r="K20" s="162"/>
      <c r="L20" s="456"/>
      <c r="M20" s="456"/>
      <c r="N20" s="456"/>
      <c r="O20" s="456"/>
      <c r="P20" s="456"/>
      <c r="Q20" s="25"/>
    </row>
    <row r="21" spans="1:17" ht="15.75">
      <c r="A21" s="36"/>
      <c r="B21" s="37" t="s">
        <v>41</v>
      </c>
      <c r="C21" s="24" t="s">
        <v>27</v>
      </c>
      <c r="D21" s="456"/>
      <c r="E21" s="161"/>
      <c r="F21" s="456"/>
      <c r="G21" s="456"/>
      <c r="H21" s="456"/>
      <c r="I21" s="456"/>
      <c r="J21" s="456"/>
      <c r="K21" s="162"/>
      <c r="L21" s="456"/>
      <c r="M21" s="456"/>
      <c r="N21" s="456"/>
      <c r="O21" s="456"/>
      <c r="P21" s="456"/>
      <c r="Q21" s="25"/>
    </row>
    <row r="22" spans="1:17" ht="15.75">
      <c r="A22" s="36"/>
      <c r="B22" s="42" t="s">
        <v>40</v>
      </c>
      <c r="C22" s="24" t="s">
        <v>35</v>
      </c>
      <c r="D22" s="456"/>
      <c r="E22" s="161"/>
      <c r="F22" s="456"/>
      <c r="G22" s="456"/>
      <c r="H22" s="456"/>
      <c r="I22" s="456"/>
      <c r="J22" s="456"/>
      <c r="K22" s="162"/>
      <c r="L22" s="456"/>
      <c r="M22" s="456"/>
      <c r="N22" s="456"/>
      <c r="O22" s="456"/>
      <c r="P22" s="456"/>
      <c r="Q22" s="25"/>
    </row>
    <row r="23" spans="1:17" ht="15.75">
      <c r="A23" s="36"/>
      <c r="B23" s="37" t="s">
        <v>42</v>
      </c>
      <c r="C23" s="36" t="s">
        <v>27</v>
      </c>
      <c r="D23" s="165"/>
      <c r="E23" s="161"/>
      <c r="F23" s="165"/>
      <c r="G23" s="165"/>
      <c r="H23" s="165"/>
      <c r="I23" s="165"/>
      <c r="J23" s="165"/>
      <c r="K23" s="162"/>
      <c r="L23" s="165"/>
      <c r="M23" s="165"/>
      <c r="N23" s="165"/>
      <c r="O23" s="165"/>
      <c r="P23" s="165"/>
      <c r="Q23" s="25"/>
    </row>
    <row r="24" spans="1:17" ht="15.75">
      <c r="A24" s="36"/>
      <c r="B24" s="38" t="s">
        <v>43</v>
      </c>
      <c r="C24" s="36" t="s">
        <v>35</v>
      </c>
      <c r="D24" s="165"/>
      <c r="E24" s="28"/>
      <c r="F24" s="165"/>
      <c r="G24" s="165"/>
      <c r="H24" s="165"/>
      <c r="I24" s="165"/>
      <c r="J24" s="165"/>
      <c r="K24" s="162"/>
      <c r="L24" s="165"/>
      <c r="M24" s="165"/>
      <c r="N24" s="165"/>
      <c r="O24" s="165"/>
      <c r="P24" s="165"/>
      <c r="Q24" s="25"/>
    </row>
    <row r="25" spans="1:17" ht="15.75">
      <c r="A25" s="36"/>
      <c r="B25" s="37" t="s">
        <v>44</v>
      </c>
      <c r="C25" s="36" t="s">
        <v>27</v>
      </c>
      <c r="D25" s="92"/>
      <c r="E25" s="2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5.75">
      <c r="A26" s="36"/>
      <c r="B26" s="38" t="s">
        <v>43</v>
      </c>
      <c r="C26" s="36" t="s">
        <v>35</v>
      </c>
      <c r="D26" s="24"/>
      <c r="E26" s="2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75">
      <c r="A27" s="36"/>
      <c r="B27" s="37" t="s">
        <v>45</v>
      </c>
      <c r="C27" s="36" t="s">
        <v>27</v>
      </c>
      <c r="D27" s="165"/>
      <c r="E27" s="28"/>
      <c r="F27" s="165"/>
      <c r="G27" s="165"/>
      <c r="H27" s="165"/>
      <c r="I27" s="165"/>
      <c r="J27" s="165"/>
      <c r="K27" s="162"/>
      <c r="L27" s="165"/>
      <c r="M27" s="165"/>
      <c r="N27" s="165"/>
      <c r="O27" s="165"/>
      <c r="P27" s="165"/>
      <c r="Q27" s="25"/>
    </row>
    <row r="28" spans="1:17" ht="15.75">
      <c r="A28" s="36"/>
      <c r="B28" s="39" t="s">
        <v>46</v>
      </c>
      <c r="C28" s="36" t="s">
        <v>35</v>
      </c>
      <c r="D28" s="165"/>
      <c r="E28" s="161"/>
      <c r="F28" s="165"/>
      <c r="G28" s="165"/>
      <c r="H28" s="165"/>
      <c r="I28" s="165"/>
      <c r="J28" s="165"/>
      <c r="K28" s="162"/>
      <c r="L28" s="165"/>
      <c r="M28" s="165"/>
      <c r="N28" s="165"/>
      <c r="O28" s="165"/>
      <c r="P28" s="165"/>
      <c r="Q28" s="25"/>
    </row>
    <row r="29" spans="1:17" ht="15.75">
      <c r="A29" s="36"/>
      <c r="B29" s="37" t="s">
        <v>47</v>
      </c>
      <c r="C29" s="36" t="s">
        <v>27</v>
      </c>
      <c r="D29" s="24"/>
      <c r="E29" s="2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5.75">
      <c r="A30" s="36"/>
      <c r="B30" s="39" t="s">
        <v>46</v>
      </c>
      <c r="C30" s="36" t="s">
        <v>35</v>
      </c>
      <c r="D30" s="24"/>
      <c r="E30" s="2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5.75">
      <c r="A31" s="36"/>
      <c r="B31" s="37" t="s">
        <v>48</v>
      </c>
      <c r="C31" s="36" t="s">
        <v>27</v>
      </c>
      <c r="D31" s="165"/>
      <c r="E31" s="161"/>
      <c r="F31" s="165"/>
      <c r="G31" s="165"/>
      <c r="H31" s="165"/>
      <c r="I31" s="165"/>
      <c r="J31" s="165"/>
      <c r="K31" s="162"/>
      <c r="L31" s="165"/>
      <c r="M31" s="165"/>
      <c r="N31" s="165"/>
      <c r="O31" s="165"/>
      <c r="P31" s="165"/>
      <c r="Q31" s="25"/>
    </row>
    <row r="32" spans="1:32" ht="15.75">
      <c r="A32" s="36"/>
      <c r="B32" s="41" t="s">
        <v>489</v>
      </c>
      <c r="C32" s="36" t="s">
        <v>35</v>
      </c>
      <c r="D32" s="165"/>
      <c r="E32" s="161"/>
      <c r="F32" s="165"/>
      <c r="G32" s="165"/>
      <c r="H32" s="165"/>
      <c r="I32" s="165"/>
      <c r="J32" s="165"/>
      <c r="K32" s="162"/>
      <c r="L32" s="165"/>
      <c r="M32" s="165"/>
      <c r="N32" s="165"/>
      <c r="O32" s="165"/>
      <c r="P32" s="165"/>
      <c r="Q32" s="25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</row>
    <row r="33" spans="1:17" s="112" customFormat="1" ht="15.75">
      <c r="A33" s="36"/>
      <c r="B33" s="37" t="s">
        <v>490</v>
      </c>
      <c r="C33" s="36" t="s">
        <v>27</v>
      </c>
      <c r="D33" s="188"/>
      <c r="E33" s="168"/>
      <c r="F33" s="189"/>
      <c r="G33" s="189"/>
      <c r="H33" s="189"/>
      <c r="I33" s="189"/>
      <c r="J33" s="189"/>
      <c r="K33" s="168"/>
      <c r="L33" s="189"/>
      <c r="M33" s="189"/>
      <c r="N33" s="189"/>
      <c r="O33" s="189"/>
      <c r="P33" s="189"/>
      <c r="Q33" s="103"/>
    </row>
    <row r="34" spans="1:32" s="112" customFormat="1" ht="15.75">
      <c r="A34" s="36"/>
      <c r="B34" s="41" t="s">
        <v>491</v>
      </c>
      <c r="C34" s="36" t="s">
        <v>35</v>
      </c>
      <c r="D34" s="189"/>
      <c r="E34" s="168"/>
      <c r="F34" s="189"/>
      <c r="G34" s="189"/>
      <c r="H34" s="189"/>
      <c r="I34" s="189"/>
      <c r="J34" s="189"/>
      <c r="K34" s="168"/>
      <c r="L34" s="189"/>
      <c r="M34" s="189"/>
      <c r="N34" s="189"/>
      <c r="O34" s="189"/>
      <c r="P34" s="189"/>
      <c r="Q34" s="103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s="112" customFormat="1" ht="15.75">
      <c r="A35" s="36"/>
      <c r="B35" s="37" t="s">
        <v>492</v>
      </c>
      <c r="C35" s="36" t="s">
        <v>27</v>
      </c>
      <c r="D35" s="188"/>
      <c r="E35" s="168"/>
      <c r="F35" s="188"/>
      <c r="G35" s="188"/>
      <c r="H35" s="188"/>
      <c r="I35" s="188"/>
      <c r="J35" s="190"/>
      <c r="K35" s="168"/>
      <c r="L35" s="188"/>
      <c r="M35" s="188"/>
      <c r="N35" s="188"/>
      <c r="O35" s="188"/>
      <c r="P35" s="188"/>
      <c r="Q35" s="103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s="112" customFormat="1" ht="15.75">
      <c r="A36" s="36"/>
      <c r="B36" s="41" t="s">
        <v>493</v>
      </c>
      <c r="C36" s="36" t="s">
        <v>35</v>
      </c>
      <c r="D36" s="189"/>
      <c r="E36" s="168"/>
      <c r="F36" s="189"/>
      <c r="G36" s="189"/>
      <c r="H36" s="189"/>
      <c r="I36" s="189"/>
      <c r="J36" s="189"/>
      <c r="K36" s="168"/>
      <c r="L36" s="189"/>
      <c r="M36" s="189"/>
      <c r="N36" s="189"/>
      <c r="O36" s="189"/>
      <c r="P36" s="189"/>
      <c r="Q36" s="103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s="112" customFormat="1" ht="15.75">
      <c r="A37" s="36"/>
      <c r="B37" s="37" t="s">
        <v>494</v>
      </c>
      <c r="C37" s="36" t="s">
        <v>27</v>
      </c>
      <c r="D37" s="189"/>
      <c r="E37" s="168"/>
      <c r="F37" s="189"/>
      <c r="G37" s="189"/>
      <c r="H37" s="189"/>
      <c r="I37" s="189"/>
      <c r="J37" s="189"/>
      <c r="K37" s="168"/>
      <c r="L37" s="189"/>
      <c r="M37" s="189"/>
      <c r="N37" s="189"/>
      <c r="O37" s="189"/>
      <c r="P37" s="189"/>
      <c r="Q37" s="103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s="112" customFormat="1" ht="15.75">
      <c r="A38" s="36"/>
      <c r="B38" s="41" t="s">
        <v>493</v>
      </c>
      <c r="C38" s="36" t="s">
        <v>35</v>
      </c>
      <c r="D38" s="189"/>
      <c r="E38" s="168"/>
      <c r="F38" s="189"/>
      <c r="G38" s="189"/>
      <c r="H38" s="189"/>
      <c r="I38" s="189"/>
      <c r="J38" s="189"/>
      <c r="K38" s="168"/>
      <c r="L38" s="189"/>
      <c r="M38" s="189"/>
      <c r="N38" s="189"/>
      <c r="O38" s="189"/>
      <c r="P38" s="189"/>
      <c r="Q38" s="103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12" customFormat="1" ht="15.75">
      <c r="A39" s="81"/>
      <c r="B39" s="37" t="s">
        <v>503</v>
      </c>
      <c r="C39" s="36" t="s">
        <v>27</v>
      </c>
      <c r="D39" s="196"/>
      <c r="E39" s="197"/>
      <c r="F39" s="198"/>
      <c r="G39" s="198"/>
      <c r="H39" s="198"/>
      <c r="I39" s="198"/>
      <c r="J39" s="198"/>
      <c r="K39" s="197"/>
      <c r="L39" s="198"/>
      <c r="M39" s="198"/>
      <c r="N39" s="198"/>
      <c r="O39" s="198"/>
      <c r="P39" s="198"/>
      <c r="Q39" s="143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s="112" customFormat="1" ht="15.75">
      <c r="A40" s="81"/>
      <c r="B40" s="41" t="s">
        <v>493</v>
      </c>
      <c r="C40" s="24" t="s">
        <v>35</v>
      </c>
      <c r="D40" s="458"/>
      <c r="E40" s="459"/>
      <c r="F40" s="458"/>
      <c r="G40" s="458"/>
      <c r="H40" s="458"/>
      <c r="I40" s="458"/>
      <c r="J40" s="458"/>
      <c r="K40" s="459"/>
      <c r="L40" s="458"/>
      <c r="M40" s="458"/>
      <c r="N40" s="458"/>
      <c r="O40" s="458"/>
      <c r="P40" s="458"/>
      <c r="Q40" s="82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s="112" customFormat="1" ht="16.5">
      <c r="A41" s="89"/>
      <c r="B41" s="101" t="s">
        <v>9</v>
      </c>
      <c r="C41" s="48"/>
      <c r="D41" s="125"/>
      <c r="E41" s="126"/>
      <c r="F41" s="127"/>
      <c r="G41" s="127"/>
      <c r="H41" s="127"/>
      <c r="I41" s="127"/>
      <c r="J41" s="127"/>
      <c r="K41" s="127"/>
      <c r="L41" s="29"/>
      <c r="M41" s="29"/>
      <c r="N41" s="29"/>
      <c r="O41" s="29"/>
      <c r="P41" s="29"/>
      <c r="Q41" s="29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17" ht="31.5">
      <c r="A42" s="201">
        <v>1.5</v>
      </c>
      <c r="B42" s="202" t="s">
        <v>49</v>
      </c>
      <c r="C42" s="460" t="s">
        <v>50</v>
      </c>
      <c r="D42" s="461"/>
      <c r="E42" s="462"/>
      <c r="F42" s="461"/>
      <c r="G42" s="461"/>
      <c r="H42" s="461"/>
      <c r="I42" s="461"/>
      <c r="J42" s="461"/>
      <c r="K42" s="462"/>
      <c r="L42" s="461"/>
      <c r="M42" s="461"/>
      <c r="N42" s="461"/>
      <c r="O42" s="461"/>
      <c r="P42" s="461"/>
      <c r="Q42" s="203"/>
    </row>
    <row r="43" spans="1:32" s="94" customFormat="1" ht="31.5">
      <c r="A43" s="86"/>
      <c r="B43" s="87" t="s">
        <v>51</v>
      </c>
      <c r="C43" s="332" t="s">
        <v>50</v>
      </c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s="25" customFormat="1" ht="31.5">
      <c r="A44" s="36"/>
      <c r="B44" s="37" t="s">
        <v>52</v>
      </c>
      <c r="C44" s="24" t="s">
        <v>50</v>
      </c>
      <c r="D44" s="465"/>
      <c r="E44" s="23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s="25" customFormat="1" ht="31.5">
      <c r="A45" s="36"/>
      <c r="B45" s="37" t="s">
        <v>53</v>
      </c>
      <c r="C45" s="24" t="s">
        <v>50</v>
      </c>
      <c r="D45" s="465"/>
      <c r="E45" s="23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s="25" customFormat="1" ht="31.5">
      <c r="A46" s="36"/>
      <c r="B46" s="37" t="s">
        <v>54</v>
      </c>
      <c r="C46" s="24" t="s">
        <v>50</v>
      </c>
      <c r="D46" s="465"/>
      <c r="E46" s="23"/>
      <c r="F46" s="465"/>
      <c r="G46" s="465"/>
      <c r="H46" s="465"/>
      <c r="I46" s="465"/>
      <c r="J46" s="465"/>
      <c r="K46" s="27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s="25" customFormat="1" ht="16.5">
      <c r="A47" s="36"/>
      <c r="B47" s="37" t="s">
        <v>509</v>
      </c>
      <c r="C47" s="24" t="s">
        <v>50</v>
      </c>
      <c r="D47" s="463"/>
      <c r="E47" s="23"/>
      <c r="F47" s="27"/>
      <c r="G47" s="27"/>
      <c r="H47" s="27"/>
      <c r="I47" s="27"/>
      <c r="J47" s="27"/>
      <c r="K47" s="27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s="29" customFormat="1" ht="16.5">
      <c r="A48" s="46"/>
      <c r="B48" s="47"/>
      <c r="C48" s="46"/>
      <c r="D48" s="125"/>
      <c r="E48" s="126"/>
      <c r="F48" s="127"/>
      <c r="G48" s="127"/>
      <c r="H48" s="127"/>
      <c r="I48" s="127"/>
      <c r="J48" s="127"/>
      <c r="K48" s="127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17" ht="16.5">
      <c r="A49" s="204">
        <v>2</v>
      </c>
      <c r="B49" s="199" t="s">
        <v>56</v>
      </c>
      <c r="C49" s="205"/>
      <c r="D49" s="206"/>
      <c r="E49" s="207"/>
      <c r="F49" s="208"/>
      <c r="G49" s="208"/>
      <c r="H49" s="208"/>
      <c r="I49" s="208"/>
      <c r="J49" s="208"/>
      <c r="K49" s="208"/>
      <c r="L49" s="209"/>
      <c r="M49" s="209"/>
      <c r="N49" s="209"/>
      <c r="O49" s="209"/>
      <c r="P49" s="209"/>
      <c r="Q49" s="209"/>
    </row>
    <row r="50" spans="1:17" ht="15.75">
      <c r="A50" s="86" t="s">
        <v>239</v>
      </c>
      <c r="B50" s="87" t="s">
        <v>57</v>
      </c>
      <c r="C50" s="86" t="s">
        <v>58</v>
      </c>
      <c r="D50" s="171"/>
      <c r="E50" s="172"/>
      <c r="F50" s="171"/>
      <c r="G50" s="171"/>
      <c r="H50" s="171"/>
      <c r="I50" s="171"/>
      <c r="J50" s="171"/>
      <c r="K50" s="88"/>
      <c r="L50" s="171"/>
      <c r="M50" s="171"/>
      <c r="N50" s="171"/>
      <c r="O50" s="171"/>
      <c r="P50" s="171"/>
      <c r="Q50" s="94"/>
    </row>
    <row r="51" spans="1:17" ht="15.75">
      <c r="A51" s="36">
        <v>2.2</v>
      </c>
      <c r="B51" s="37" t="s">
        <v>59</v>
      </c>
      <c r="C51" s="36" t="s">
        <v>58</v>
      </c>
      <c r="D51" s="173"/>
      <c r="E51" s="169"/>
      <c r="F51" s="173"/>
      <c r="G51" s="173"/>
      <c r="H51" s="173"/>
      <c r="I51" s="173"/>
      <c r="J51" s="173"/>
      <c r="K51" s="83"/>
      <c r="L51" s="173"/>
      <c r="M51" s="173"/>
      <c r="N51" s="173"/>
      <c r="O51" s="173"/>
      <c r="P51" s="173"/>
      <c r="Q51" s="25"/>
    </row>
    <row r="52" spans="1:17" ht="15.75">
      <c r="A52" s="36"/>
      <c r="B52" s="37" t="s">
        <v>240</v>
      </c>
      <c r="C52" s="36" t="s">
        <v>58</v>
      </c>
      <c r="D52" s="170"/>
      <c r="E52" s="169"/>
      <c r="F52" s="170"/>
      <c r="G52" s="170"/>
      <c r="H52" s="170"/>
      <c r="I52" s="83"/>
      <c r="J52" s="83"/>
      <c r="K52" s="83"/>
      <c r="L52" s="83"/>
      <c r="M52" s="83"/>
      <c r="N52" s="83"/>
      <c r="O52" s="83"/>
      <c r="P52" s="83"/>
      <c r="Q52" s="25"/>
    </row>
    <row r="53" spans="1:17" ht="15.75">
      <c r="A53" s="36">
        <v>2.3</v>
      </c>
      <c r="B53" s="37" t="s">
        <v>60</v>
      </c>
      <c r="C53" s="36" t="s">
        <v>58</v>
      </c>
      <c r="D53" s="174"/>
      <c r="E53" s="169"/>
      <c r="F53" s="173"/>
      <c r="G53" s="173"/>
      <c r="H53" s="173"/>
      <c r="I53" s="173"/>
      <c r="J53" s="173"/>
      <c r="K53" s="83"/>
      <c r="L53" s="173"/>
      <c r="M53" s="173"/>
      <c r="N53" s="173"/>
      <c r="O53" s="173"/>
      <c r="P53" s="173"/>
      <c r="Q53" s="25"/>
    </row>
    <row r="54" spans="1:17" ht="15.75">
      <c r="A54" s="36"/>
      <c r="B54" s="37" t="s">
        <v>241</v>
      </c>
      <c r="C54" s="36" t="s">
        <v>510</v>
      </c>
      <c r="D54" s="92"/>
      <c r="E54" s="28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5.75">
      <c r="A55" s="89" t="s">
        <v>242</v>
      </c>
      <c r="B55" s="90" t="s">
        <v>61</v>
      </c>
      <c r="C55" s="89" t="s">
        <v>62</v>
      </c>
      <c r="D55" s="175"/>
      <c r="E55" s="49"/>
      <c r="F55" s="175"/>
      <c r="G55" s="175"/>
      <c r="H55" s="175"/>
      <c r="I55" s="175"/>
      <c r="J55" s="175"/>
      <c r="K55" s="29"/>
      <c r="L55" s="175"/>
      <c r="M55" s="175"/>
      <c r="N55" s="175"/>
      <c r="O55" s="175"/>
      <c r="P55" s="175"/>
      <c r="Q55" s="29"/>
    </row>
    <row r="56" spans="1:17" ht="15.75">
      <c r="A56" s="75">
        <v>3</v>
      </c>
      <c r="B56" s="76" t="s">
        <v>63</v>
      </c>
      <c r="C56" s="77"/>
      <c r="D56" s="78"/>
      <c r="E56" s="79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pans="1:17" ht="15.75">
      <c r="A57" s="86">
        <v>3.1</v>
      </c>
      <c r="B57" s="87" t="s">
        <v>64</v>
      </c>
      <c r="C57" s="86" t="s">
        <v>27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94"/>
    </row>
    <row r="58" spans="1:17" ht="15.75">
      <c r="A58" s="36"/>
      <c r="B58" s="37" t="s">
        <v>65</v>
      </c>
      <c r="C58" s="36" t="s">
        <v>27</v>
      </c>
      <c r="D58" s="179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25"/>
    </row>
    <row r="59" spans="1:17" ht="15.75">
      <c r="A59" s="36"/>
      <c r="B59" s="40" t="s">
        <v>66</v>
      </c>
      <c r="C59" s="36" t="s">
        <v>27</v>
      </c>
      <c r="D59" s="179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25"/>
    </row>
    <row r="60" spans="1:17" ht="15.75">
      <c r="A60" s="36"/>
      <c r="B60" s="37" t="s">
        <v>67</v>
      </c>
      <c r="C60" s="36" t="s">
        <v>27</v>
      </c>
      <c r="D60" s="181"/>
      <c r="E60" s="180"/>
      <c r="F60" s="181"/>
      <c r="G60" s="181"/>
      <c r="H60" s="181"/>
      <c r="I60" s="181"/>
      <c r="J60" s="181"/>
      <c r="K60" s="180"/>
      <c r="L60" s="181"/>
      <c r="M60" s="181"/>
      <c r="N60" s="181"/>
      <c r="O60" s="181"/>
      <c r="P60" s="181"/>
      <c r="Q60" s="25"/>
    </row>
    <row r="61" spans="1:17" ht="15.75">
      <c r="A61" s="36"/>
      <c r="B61" s="37" t="s">
        <v>68</v>
      </c>
      <c r="C61" s="36" t="s">
        <v>27</v>
      </c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5"/>
    </row>
    <row r="62" spans="1:17" ht="15.75">
      <c r="A62" s="36">
        <v>3.2</v>
      </c>
      <c r="B62" s="37" t="s">
        <v>69</v>
      </c>
      <c r="C62" s="36" t="s">
        <v>35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25"/>
    </row>
    <row r="63" spans="1:17" ht="15.75">
      <c r="A63" s="36"/>
      <c r="B63" s="37" t="s">
        <v>70</v>
      </c>
      <c r="C63" s="36" t="s">
        <v>35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25"/>
    </row>
    <row r="64" spans="1:17" ht="15.75">
      <c r="A64" s="36"/>
      <c r="B64" s="41" t="s">
        <v>71</v>
      </c>
      <c r="C64" s="36" t="s">
        <v>35</v>
      </c>
      <c r="D64" s="179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25"/>
    </row>
    <row r="65" spans="1:17" ht="15.75">
      <c r="A65" s="36"/>
      <c r="B65" s="41" t="s">
        <v>495</v>
      </c>
      <c r="C65" s="36" t="s">
        <v>35</v>
      </c>
      <c r="D65" s="173"/>
      <c r="E65" s="141"/>
      <c r="F65" s="174"/>
      <c r="G65" s="174"/>
      <c r="H65" s="174"/>
      <c r="I65" s="174"/>
      <c r="J65" s="174"/>
      <c r="K65" s="141"/>
      <c r="L65" s="174"/>
      <c r="M65" s="174"/>
      <c r="N65" s="174"/>
      <c r="O65" s="174"/>
      <c r="P65" s="174"/>
      <c r="Q65" s="25"/>
    </row>
    <row r="66" spans="1:17" ht="15.75">
      <c r="A66" s="36"/>
      <c r="B66" s="37" t="s">
        <v>72</v>
      </c>
      <c r="C66" s="36" t="s">
        <v>35</v>
      </c>
      <c r="D66" s="455"/>
      <c r="E66" s="161"/>
      <c r="F66" s="456"/>
      <c r="G66" s="456"/>
      <c r="H66" s="456"/>
      <c r="I66" s="456"/>
      <c r="J66" s="456"/>
      <c r="K66" s="162"/>
      <c r="L66" s="456"/>
      <c r="M66" s="456"/>
      <c r="N66" s="456"/>
      <c r="O66" s="456"/>
      <c r="P66" s="456"/>
      <c r="Q66" s="25"/>
    </row>
    <row r="67" spans="1:17" ht="15.75">
      <c r="A67" s="36"/>
      <c r="B67" s="41" t="s">
        <v>73</v>
      </c>
      <c r="C67" s="36" t="s">
        <v>35</v>
      </c>
      <c r="D67" s="24"/>
      <c r="E67" s="28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31.5">
      <c r="A68" s="89">
        <v>3.3</v>
      </c>
      <c r="B68" s="90" t="s">
        <v>75</v>
      </c>
      <c r="C68" s="89" t="s">
        <v>50</v>
      </c>
      <c r="D68" s="96"/>
      <c r="E68" s="4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5.75">
      <c r="A69" s="75">
        <v>4</v>
      </c>
      <c r="B69" s="76" t="s">
        <v>76</v>
      </c>
      <c r="C69" s="77"/>
      <c r="D69" s="78"/>
      <c r="E69" s="79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pans="1:17" ht="15.75">
      <c r="A70" s="86" t="s">
        <v>208</v>
      </c>
      <c r="B70" s="87" t="s">
        <v>77</v>
      </c>
      <c r="C70" s="86" t="s">
        <v>27</v>
      </c>
      <c r="D70" s="386"/>
      <c r="E70" s="139"/>
      <c r="F70" s="386"/>
      <c r="G70" s="386"/>
      <c r="H70" s="386"/>
      <c r="I70" s="386"/>
      <c r="J70" s="386"/>
      <c r="K70" s="139"/>
      <c r="L70" s="386"/>
      <c r="M70" s="386"/>
      <c r="N70" s="386"/>
      <c r="O70" s="386"/>
      <c r="P70" s="386"/>
      <c r="Q70" s="94"/>
    </row>
    <row r="71" spans="1:17" ht="15.75">
      <c r="A71" s="36"/>
      <c r="B71" s="40" t="s">
        <v>243</v>
      </c>
      <c r="C71" s="36" t="s">
        <v>27</v>
      </c>
      <c r="D71" s="140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25"/>
    </row>
    <row r="72" spans="1:17" ht="15.75">
      <c r="A72" s="36" t="s">
        <v>211</v>
      </c>
      <c r="B72" s="37" t="s">
        <v>511</v>
      </c>
      <c r="C72" s="36" t="s">
        <v>27</v>
      </c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25"/>
    </row>
    <row r="73" spans="1:17" ht="15.75">
      <c r="A73" s="36"/>
      <c r="B73" s="40" t="s">
        <v>244</v>
      </c>
      <c r="C73" s="36" t="s">
        <v>27</v>
      </c>
      <c r="D73" s="140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25"/>
    </row>
    <row r="74" spans="1:17" ht="15.75">
      <c r="A74" s="36"/>
      <c r="B74" s="37" t="s">
        <v>78</v>
      </c>
      <c r="C74" s="36" t="s">
        <v>27</v>
      </c>
      <c r="D74" s="140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25"/>
    </row>
    <row r="75" spans="1:17" ht="15.75">
      <c r="A75" s="36"/>
      <c r="B75" s="37" t="s">
        <v>79</v>
      </c>
      <c r="C75" s="36" t="s">
        <v>27</v>
      </c>
      <c r="D75" s="457"/>
      <c r="E75" s="457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7"/>
      <c r="Q75" s="25"/>
    </row>
    <row r="76" spans="1:17" ht="15.75">
      <c r="A76" s="36" t="s">
        <v>214</v>
      </c>
      <c r="B76" s="37" t="s">
        <v>80</v>
      </c>
      <c r="C76" s="36" t="s">
        <v>81</v>
      </c>
      <c r="D76" s="457"/>
      <c r="E76" s="91"/>
      <c r="F76" s="457"/>
      <c r="G76" s="457"/>
      <c r="H76" s="457"/>
      <c r="I76" s="457"/>
      <c r="J76" s="457"/>
      <c r="K76" s="91"/>
      <c r="L76" s="91"/>
      <c r="M76" s="91"/>
      <c r="N76" s="91"/>
      <c r="O76" s="91"/>
      <c r="P76" s="91"/>
      <c r="Q76" s="25"/>
    </row>
    <row r="77" spans="1:17" ht="15.75">
      <c r="A77" s="36" t="s">
        <v>217</v>
      </c>
      <c r="B77" s="37" t="s">
        <v>82</v>
      </c>
      <c r="C77" s="36" t="s">
        <v>27</v>
      </c>
      <c r="D77" s="457"/>
      <c r="E77" s="91"/>
      <c r="F77" s="457"/>
      <c r="G77" s="457"/>
      <c r="H77" s="457"/>
      <c r="I77" s="457"/>
      <c r="J77" s="457"/>
      <c r="K77" s="91"/>
      <c r="L77" s="91"/>
      <c r="M77" s="91"/>
      <c r="N77" s="91"/>
      <c r="O77" s="91"/>
      <c r="P77" s="91"/>
      <c r="Q77" s="25"/>
    </row>
    <row r="78" spans="1:17" ht="15.75">
      <c r="A78" s="36" t="s">
        <v>245</v>
      </c>
      <c r="B78" s="37" t="s">
        <v>83</v>
      </c>
      <c r="C78" s="36" t="s">
        <v>27</v>
      </c>
      <c r="D78" s="92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25"/>
    </row>
    <row r="79" spans="1:17" ht="15.75">
      <c r="A79" s="36" t="s">
        <v>246</v>
      </c>
      <c r="B79" s="37" t="s">
        <v>84</v>
      </c>
      <c r="C79" s="36" t="s">
        <v>27</v>
      </c>
      <c r="D79" s="92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25"/>
    </row>
    <row r="80" spans="1:17" ht="15.75">
      <c r="A80" s="36" t="s">
        <v>247</v>
      </c>
      <c r="B80" s="37" t="s">
        <v>85</v>
      </c>
      <c r="C80" s="36" t="s">
        <v>27</v>
      </c>
      <c r="D80" s="156"/>
      <c r="E80" s="210"/>
      <c r="F80" s="156"/>
      <c r="G80" s="156"/>
      <c r="H80" s="156"/>
      <c r="I80" s="156"/>
      <c r="J80" s="156"/>
      <c r="K80" s="182"/>
      <c r="L80" s="156"/>
      <c r="M80" s="156"/>
      <c r="N80" s="156"/>
      <c r="O80" s="156"/>
      <c r="P80" s="156"/>
      <c r="Q80" s="25"/>
    </row>
    <row r="81" spans="1:17" ht="15.75">
      <c r="A81" s="36" t="s">
        <v>248</v>
      </c>
      <c r="B81" s="37" t="s">
        <v>86</v>
      </c>
      <c r="C81" s="36" t="s">
        <v>87</v>
      </c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183"/>
    </row>
    <row r="82" spans="1:17" ht="15.75">
      <c r="A82" s="36"/>
      <c r="B82" s="40" t="s">
        <v>249</v>
      </c>
      <c r="C82" s="36" t="s">
        <v>87</v>
      </c>
      <c r="D82" s="192"/>
      <c r="E82" s="211"/>
      <c r="F82" s="192"/>
      <c r="G82" s="192"/>
      <c r="H82" s="192"/>
      <c r="I82" s="192"/>
      <c r="J82" s="192"/>
      <c r="K82" s="211"/>
      <c r="L82" s="211"/>
      <c r="M82" s="211"/>
      <c r="N82" s="211"/>
      <c r="O82" s="211"/>
      <c r="P82" s="211"/>
      <c r="Q82" s="25"/>
    </row>
    <row r="83" spans="1:17" ht="15.75">
      <c r="A83" s="36"/>
      <c r="B83" s="37" t="s">
        <v>88</v>
      </c>
      <c r="C83" s="36" t="s">
        <v>87</v>
      </c>
      <c r="D83" s="192"/>
      <c r="E83" s="211"/>
      <c r="F83" s="192"/>
      <c r="G83" s="192"/>
      <c r="H83" s="192"/>
      <c r="I83" s="192"/>
      <c r="J83" s="192"/>
      <c r="K83" s="211"/>
      <c r="L83" s="192"/>
      <c r="M83" s="192"/>
      <c r="N83" s="192"/>
      <c r="O83" s="192"/>
      <c r="P83" s="192"/>
      <c r="Q83" s="25"/>
    </row>
    <row r="84" spans="1:17" ht="15.75">
      <c r="A84" s="36" t="s">
        <v>250</v>
      </c>
      <c r="B84" s="37" t="s">
        <v>89</v>
      </c>
      <c r="C84" s="36"/>
      <c r="D84" s="92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25"/>
    </row>
    <row r="85" spans="1:17" ht="15.75">
      <c r="A85" s="36"/>
      <c r="B85" s="37" t="s">
        <v>90</v>
      </c>
      <c r="C85" s="36"/>
      <c r="D85" s="92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25"/>
    </row>
    <row r="86" spans="1:17" ht="15.75">
      <c r="A86" s="36" t="s">
        <v>251</v>
      </c>
      <c r="B86" s="37" t="s">
        <v>91</v>
      </c>
      <c r="C86" s="36" t="s">
        <v>50</v>
      </c>
      <c r="D86" s="92"/>
      <c r="E86" s="92"/>
      <c r="F86" s="92"/>
      <c r="G86" s="92"/>
      <c r="H86" s="92"/>
      <c r="I86" s="92"/>
      <c r="J86" s="92"/>
      <c r="K86" s="91"/>
      <c r="L86" s="91"/>
      <c r="M86" s="91"/>
      <c r="N86" s="91"/>
      <c r="O86" s="91"/>
      <c r="P86" s="91"/>
      <c r="Q86" s="25"/>
    </row>
    <row r="87" spans="1:17" ht="15.75">
      <c r="A87" s="89"/>
      <c r="B87" s="90"/>
      <c r="C87" s="89"/>
      <c r="D87" s="96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29"/>
    </row>
    <row r="88" spans="1:17" ht="15.75">
      <c r="A88" s="75" t="s">
        <v>10</v>
      </c>
      <c r="B88" s="76" t="s">
        <v>93</v>
      </c>
      <c r="C88" s="75"/>
      <c r="D88" s="78"/>
      <c r="E88" s="79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pans="1:17" ht="15.75">
      <c r="A89" s="73">
        <v>1</v>
      </c>
      <c r="B89" s="74" t="s">
        <v>94</v>
      </c>
      <c r="C89" s="73" t="s">
        <v>95</v>
      </c>
      <c r="D89" s="191"/>
      <c r="E89" s="93"/>
      <c r="F89" s="191"/>
      <c r="G89" s="191"/>
      <c r="H89" s="191"/>
      <c r="I89" s="191"/>
      <c r="J89" s="191"/>
      <c r="K89" s="93"/>
      <c r="L89" s="191"/>
      <c r="M89" s="191"/>
      <c r="N89" s="191"/>
      <c r="O89" s="191"/>
      <c r="P89" s="191"/>
      <c r="Q89" s="93"/>
    </row>
    <row r="90" spans="1:17" ht="15.75">
      <c r="A90" s="36"/>
      <c r="B90" s="37" t="s">
        <v>96</v>
      </c>
      <c r="C90" s="36" t="s">
        <v>18</v>
      </c>
      <c r="D90" s="92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1:17" ht="15.75">
      <c r="A91" s="36">
        <v>2</v>
      </c>
      <c r="B91" s="37" t="s">
        <v>97</v>
      </c>
      <c r="C91" s="36" t="s">
        <v>98</v>
      </c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1"/>
    </row>
    <row r="92" spans="1:17" ht="15.75">
      <c r="A92" s="36" t="s">
        <v>99</v>
      </c>
      <c r="B92" s="37" t="s">
        <v>100</v>
      </c>
      <c r="C92" s="185" t="s">
        <v>502</v>
      </c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91"/>
    </row>
    <row r="93" spans="1:17" ht="15.75">
      <c r="A93" s="36">
        <v>3</v>
      </c>
      <c r="B93" s="37" t="s">
        <v>101</v>
      </c>
      <c r="C93" s="36" t="s">
        <v>95</v>
      </c>
      <c r="D93" s="92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1:17" ht="31.5">
      <c r="A94" s="36"/>
      <c r="B94" s="43" t="s">
        <v>102</v>
      </c>
      <c r="C94" s="36" t="s">
        <v>95</v>
      </c>
      <c r="D94" s="92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1:17" ht="15.75">
      <c r="A95" s="36"/>
      <c r="B95" s="44" t="s">
        <v>103</v>
      </c>
      <c r="C95" s="36" t="s">
        <v>95</v>
      </c>
      <c r="D95" s="92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1:17" ht="15.75">
      <c r="A96" s="36"/>
      <c r="B96" s="37" t="s">
        <v>104</v>
      </c>
      <c r="C96" s="36" t="s">
        <v>18</v>
      </c>
      <c r="D96" s="92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1:17" ht="15.75">
      <c r="A97" s="36">
        <v>4</v>
      </c>
      <c r="B97" s="37" t="s">
        <v>105</v>
      </c>
      <c r="C97" s="36" t="s">
        <v>98</v>
      </c>
      <c r="D97" s="92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1:17" ht="15.75">
      <c r="A98" s="36">
        <v>5</v>
      </c>
      <c r="B98" s="37" t="s">
        <v>106</v>
      </c>
      <c r="C98" s="36" t="s">
        <v>107</v>
      </c>
      <c r="D98" s="92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1:17" ht="15.75">
      <c r="A99" s="36"/>
      <c r="B99" s="37" t="s">
        <v>108</v>
      </c>
      <c r="C99" s="36" t="s">
        <v>27</v>
      </c>
      <c r="D99" s="92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1:17" ht="15.75">
      <c r="A100" s="36"/>
      <c r="B100" s="37" t="s">
        <v>109</v>
      </c>
      <c r="C100" s="36" t="s">
        <v>27</v>
      </c>
      <c r="D100" s="92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1:17" ht="15.75">
      <c r="A101" s="36">
        <v>6</v>
      </c>
      <c r="B101" s="37" t="s">
        <v>512</v>
      </c>
      <c r="C101" s="36" t="s">
        <v>27</v>
      </c>
      <c r="D101" s="192"/>
      <c r="E101" s="91"/>
      <c r="F101" s="192"/>
      <c r="G101" s="192"/>
      <c r="H101" s="192"/>
      <c r="I101" s="192"/>
      <c r="J101" s="192"/>
      <c r="K101" s="91"/>
      <c r="L101" s="475"/>
      <c r="M101" s="475"/>
      <c r="N101" s="475"/>
      <c r="O101" s="475"/>
      <c r="P101" s="475"/>
      <c r="Q101" s="91"/>
    </row>
    <row r="102" spans="1:17" ht="15.75">
      <c r="A102" s="36"/>
      <c r="B102" s="37" t="s">
        <v>513</v>
      </c>
      <c r="C102" s="36" t="s">
        <v>18</v>
      </c>
      <c r="D102" s="193"/>
      <c r="E102" s="91"/>
      <c r="F102" s="193"/>
      <c r="G102" s="193"/>
      <c r="H102" s="193"/>
      <c r="I102" s="193"/>
      <c r="J102" s="193"/>
      <c r="K102" s="91"/>
      <c r="L102" s="193"/>
      <c r="M102" s="193"/>
      <c r="N102" s="193"/>
      <c r="O102" s="193"/>
      <c r="P102" s="193"/>
      <c r="Q102" s="91"/>
    </row>
    <row r="103" spans="1:17" ht="15.75">
      <c r="A103" s="36">
        <v>7</v>
      </c>
      <c r="B103" s="37" t="s">
        <v>110</v>
      </c>
      <c r="C103" s="36" t="s">
        <v>27</v>
      </c>
      <c r="D103" s="92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1:17" ht="15.75">
      <c r="A104" s="36"/>
      <c r="B104" s="37" t="s">
        <v>111</v>
      </c>
      <c r="C104" s="36" t="s">
        <v>18</v>
      </c>
      <c r="D104" s="92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1:17" ht="15.75">
      <c r="A105" s="36">
        <v>8</v>
      </c>
      <c r="B105" s="37" t="s">
        <v>112</v>
      </c>
      <c r="C105" s="36" t="s">
        <v>113</v>
      </c>
      <c r="D105" s="92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1:17" ht="15.75">
      <c r="A106" s="36">
        <v>9</v>
      </c>
      <c r="B106" s="37" t="s">
        <v>114</v>
      </c>
      <c r="C106" s="36" t="s">
        <v>115</v>
      </c>
      <c r="D106" s="92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1:17" ht="15.75">
      <c r="A107" s="36">
        <v>10</v>
      </c>
      <c r="B107" s="37" t="s">
        <v>116</v>
      </c>
      <c r="C107" s="36" t="s">
        <v>117</v>
      </c>
      <c r="D107" s="92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1:17" ht="15.75">
      <c r="A108" s="36">
        <v>11</v>
      </c>
      <c r="B108" s="37" t="s">
        <v>118</v>
      </c>
      <c r="C108" s="36" t="s">
        <v>27</v>
      </c>
      <c r="D108" s="92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1:17" ht="31.5">
      <c r="A109" s="36">
        <v>12</v>
      </c>
      <c r="B109" s="37" t="s">
        <v>119</v>
      </c>
      <c r="C109" s="36" t="s">
        <v>27</v>
      </c>
      <c r="D109" s="92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1:17" ht="31.5">
      <c r="A110" s="36"/>
      <c r="B110" s="37" t="s">
        <v>120</v>
      </c>
      <c r="C110" s="36" t="s">
        <v>18</v>
      </c>
      <c r="D110" s="92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1:17" ht="31.5">
      <c r="A111" s="311">
        <v>13</v>
      </c>
      <c r="B111" s="37" t="s">
        <v>121</v>
      </c>
      <c r="C111" s="36" t="s">
        <v>18</v>
      </c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91"/>
    </row>
    <row r="112" spans="1:17" ht="31.5">
      <c r="A112" s="311">
        <v>15</v>
      </c>
      <c r="B112" s="37" t="s">
        <v>128</v>
      </c>
      <c r="C112" s="36" t="s">
        <v>18</v>
      </c>
      <c r="D112" s="24"/>
      <c r="E112" s="28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32" s="112" customFormat="1" ht="31.5">
      <c r="A113" s="36">
        <v>16</v>
      </c>
      <c r="B113" s="315" t="s">
        <v>125</v>
      </c>
      <c r="C113" s="24" t="s">
        <v>126</v>
      </c>
      <c r="D113" s="133"/>
      <c r="E113" s="124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24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2" s="112" customFormat="1" ht="30">
      <c r="A114" s="36"/>
      <c r="B114" s="454" t="s">
        <v>127</v>
      </c>
      <c r="C114" s="24" t="s">
        <v>18</v>
      </c>
      <c r="D114" s="124"/>
      <c r="E114" s="124"/>
      <c r="F114" s="124"/>
      <c r="G114" s="124"/>
      <c r="H114" s="124"/>
      <c r="I114" s="124"/>
      <c r="J114" s="124"/>
      <c r="K114" s="124"/>
      <c r="L114" s="257"/>
      <c r="M114" s="257"/>
      <c r="N114" s="257"/>
      <c r="O114" s="257"/>
      <c r="P114" s="124"/>
      <c r="Q114" s="268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17" ht="31.5">
      <c r="A115" s="36">
        <v>17</v>
      </c>
      <c r="B115" s="315" t="s">
        <v>515</v>
      </c>
      <c r="C115" s="24" t="s">
        <v>514</v>
      </c>
      <c r="D115" s="92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1:17" ht="15.75">
      <c r="A116" s="36"/>
      <c r="B116" s="315"/>
      <c r="C116" s="24"/>
      <c r="D116" s="24"/>
      <c r="E116" s="28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15.75">
      <c r="A117" s="46"/>
      <c r="B117" s="47"/>
      <c r="C117" s="46"/>
      <c r="D117" s="48"/>
      <c r="E117" s="4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</sheetData>
  <sheetProtection/>
  <mergeCells count="3">
    <mergeCell ref="B1:K1"/>
    <mergeCell ref="A3:Q3"/>
    <mergeCell ref="A4:Q4"/>
  </mergeCells>
  <printOptions/>
  <pageMargins left="0.2" right="0.2" top="0.24" bottom="0.405511811" header="0.511811023622047" footer="0.47244094488189"/>
  <pageSetup fitToHeight="0" fitToWidth="1" horizontalDpi="600" verticalDpi="600" orientation="landscape" paperSize="9" scale="80" r:id="rId1"/>
  <headerFooter alignWithMargins="0">
    <oddFooter>&amp;R&amp;"Times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T46"/>
  <sheetViews>
    <sheetView zoomScale="130" zoomScaleNormal="130" zoomScalePageLayoutView="0" workbookViewId="0" topLeftCell="A4">
      <pane xSplit="4" ySplit="3" topLeftCell="E7" activePane="bottomRight" state="frozen"/>
      <selection pane="topLeft" activeCell="A4" sqref="A4"/>
      <selection pane="topRight" activeCell="E4" sqref="E4"/>
      <selection pane="bottomLeft" activeCell="A7" sqref="A7"/>
      <selection pane="bottomRight" activeCell="O11" sqref="O11"/>
    </sheetView>
  </sheetViews>
  <sheetFormatPr defaultColWidth="9.140625" defaultRowHeight="12.75"/>
  <cols>
    <col min="1" max="1" width="5.8515625" style="30" customWidth="1"/>
    <col min="2" max="2" width="37.57421875" style="31" customWidth="1"/>
    <col min="3" max="3" width="15.00390625" style="32" customWidth="1"/>
    <col min="4" max="4" width="8.8515625" style="32" customWidth="1"/>
    <col min="5" max="5" width="12.140625" style="30" customWidth="1"/>
    <col min="6" max="8" width="7.7109375" style="16" customWidth="1"/>
    <col min="9" max="10" width="8.57421875" style="16" customWidth="1"/>
    <col min="11" max="11" width="11.8515625" style="16" customWidth="1"/>
    <col min="12" max="16" width="8.57421875" style="16" customWidth="1"/>
    <col min="17" max="17" width="11.28125" style="16" customWidth="1"/>
    <col min="18" max="16384" width="9.140625" style="16" customWidth="1"/>
  </cols>
  <sheetData>
    <row r="1" spans="1:12" ht="23.25" customHeight="1">
      <c r="A1" s="16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5" t="s">
        <v>0</v>
      </c>
    </row>
    <row r="2" spans="1:12" ht="23.25" customHeight="1">
      <c r="A2" s="16"/>
      <c r="B2" s="33"/>
      <c r="C2" s="33"/>
      <c r="D2" s="33"/>
      <c r="E2" s="33"/>
      <c r="F2" s="33"/>
      <c r="G2" s="33"/>
      <c r="H2" s="33"/>
      <c r="I2" s="33"/>
      <c r="J2" s="33"/>
      <c r="K2" s="33"/>
      <c r="L2" s="5" t="s">
        <v>452</v>
      </c>
    </row>
    <row r="3" spans="1:17" ht="24.75" customHeight="1">
      <c r="A3" s="803" t="s">
        <v>431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</row>
    <row r="4" spans="1:17" ht="30" customHeight="1">
      <c r="A4" s="804" t="s">
        <v>430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</row>
    <row r="5" spans="1:11" ht="16.5">
      <c r="A5" s="17"/>
      <c r="B5" s="18"/>
      <c r="C5" s="19"/>
      <c r="D5" s="19"/>
      <c r="E5" s="17"/>
      <c r="F5" s="20"/>
      <c r="G5" s="20"/>
      <c r="H5" s="20"/>
      <c r="I5" s="20"/>
      <c r="J5" s="21"/>
      <c r="K5" s="21"/>
    </row>
    <row r="6" spans="1:17" s="22" customFormat="1" ht="72" customHeight="1">
      <c r="A6" s="57" t="s">
        <v>13</v>
      </c>
      <c r="B6" s="57" t="s">
        <v>14</v>
      </c>
      <c r="C6" s="57" t="s">
        <v>15</v>
      </c>
      <c r="D6" s="136" t="s">
        <v>603</v>
      </c>
      <c r="E6" s="136" t="s">
        <v>604</v>
      </c>
      <c r="F6" s="136" t="s">
        <v>605</v>
      </c>
      <c r="G6" s="136" t="s">
        <v>606</v>
      </c>
      <c r="H6" s="136" t="s">
        <v>607</v>
      </c>
      <c r="I6" s="136" t="s">
        <v>608</v>
      </c>
      <c r="J6" s="136" t="s">
        <v>609</v>
      </c>
      <c r="K6" s="136" t="s">
        <v>610</v>
      </c>
      <c r="L6" s="136" t="s">
        <v>611</v>
      </c>
      <c r="M6" s="136" t="s">
        <v>612</v>
      </c>
      <c r="N6" s="136" t="s">
        <v>613</v>
      </c>
      <c r="O6" s="136" t="s">
        <v>614</v>
      </c>
      <c r="P6" s="136" t="s">
        <v>615</v>
      </c>
      <c r="Q6" s="136" t="s">
        <v>616</v>
      </c>
    </row>
    <row r="7" spans="1:20" s="112" customFormat="1" ht="15.75">
      <c r="A7" s="336" t="s">
        <v>8</v>
      </c>
      <c r="B7" s="476" t="s">
        <v>252</v>
      </c>
      <c r="C7" s="477"/>
      <c r="D7" s="24"/>
      <c r="E7" s="2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6"/>
      <c r="S7" s="16"/>
      <c r="T7" s="16"/>
    </row>
    <row r="8" spans="1:17" ht="15.75">
      <c r="A8" s="24">
        <v>1</v>
      </c>
      <c r="B8" s="315" t="s">
        <v>253</v>
      </c>
      <c r="C8" s="24" t="s">
        <v>254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25"/>
    </row>
    <row r="9" spans="1:20" s="282" customFormat="1" ht="15.75">
      <c r="A9" s="478">
        <v>1.1</v>
      </c>
      <c r="B9" s="479" t="s">
        <v>255</v>
      </c>
      <c r="C9" s="480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2"/>
      <c r="R9" s="150"/>
      <c r="S9" s="150"/>
      <c r="T9" s="150"/>
    </row>
    <row r="10" spans="1:17" ht="15.75">
      <c r="A10" s="336"/>
      <c r="B10" s="318" t="s">
        <v>256</v>
      </c>
      <c r="C10" s="24" t="s">
        <v>254</v>
      </c>
      <c r="D10" s="92"/>
      <c r="E10" s="2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20" s="112" customFormat="1" ht="15.75">
      <c r="A11" s="336"/>
      <c r="B11" s="318" t="s">
        <v>257</v>
      </c>
      <c r="C11" s="24" t="s">
        <v>254</v>
      </c>
      <c r="D11" s="465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16"/>
      <c r="S11" s="16"/>
      <c r="T11" s="16"/>
    </row>
    <row r="12" spans="1:20" s="112" customFormat="1" ht="15.75">
      <c r="A12" s="336"/>
      <c r="B12" s="318" t="s">
        <v>258</v>
      </c>
      <c r="C12" s="24" t="s">
        <v>254</v>
      </c>
      <c r="D12" s="465"/>
      <c r="E12" s="2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6"/>
      <c r="S12" s="16"/>
      <c r="T12" s="16"/>
    </row>
    <row r="13" spans="1:17" ht="15.75">
      <c r="A13" s="336"/>
      <c r="B13" s="318" t="s">
        <v>259</v>
      </c>
      <c r="C13" s="24" t="s">
        <v>254</v>
      </c>
      <c r="D13" s="465"/>
      <c r="E13" s="2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5.75">
      <c r="A14" s="336"/>
      <c r="B14" s="318" t="s">
        <v>192</v>
      </c>
      <c r="C14" s="24" t="s">
        <v>254</v>
      </c>
      <c r="D14" s="465"/>
      <c r="E14" s="2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5.75">
      <c r="A15" s="336"/>
      <c r="B15" s="318" t="s">
        <v>260</v>
      </c>
      <c r="C15" s="24" t="s">
        <v>254</v>
      </c>
      <c r="D15" s="465"/>
      <c r="E15" s="465"/>
      <c r="F15" s="465"/>
      <c r="G15" s="465"/>
      <c r="H15" s="465"/>
      <c r="I15" s="465"/>
      <c r="J15" s="465"/>
      <c r="K15" s="25"/>
      <c r="L15" s="25"/>
      <c r="M15" s="25"/>
      <c r="N15" s="25"/>
      <c r="O15" s="25"/>
      <c r="P15" s="25"/>
      <c r="Q15" s="25"/>
    </row>
    <row r="16" spans="1:20" s="282" customFormat="1" ht="15.75">
      <c r="A16" s="478">
        <v>1.2</v>
      </c>
      <c r="B16" s="479" t="s">
        <v>261</v>
      </c>
      <c r="C16" s="478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2"/>
      <c r="R16" s="150"/>
      <c r="S16" s="150"/>
      <c r="T16" s="150"/>
    </row>
    <row r="17" spans="1:17" ht="15.75">
      <c r="A17" s="336"/>
      <c r="B17" s="483" t="s">
        <v>262</v>
      </c>
      <c r="C17" s="24" t="s">
        <v>254</v>
      </c>
      <c r="D17" s="24"/>
      <c r="E17" s="28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20" s="112" customFormat="1" ht="15.75">
      <c r="A18" s="336"/>
      <c r="B18" s="483" t="s">
        <v>263</v>
      </c>
      <c r="C18" s="24" t="s">
        <v>264</v>
      </c>
      <c r="D18" s="465"/>
      <c r="E18" s="2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6"/>
      <c r="S18" s="16"/>
      <c r="T18" s="16"/>
    </row>
    <row r="19" spans="1:20" s="112" customFormat="1" ht="15.75">
      <c r="A19" s="336"/>
      <c r="B19" s="483" t="s">
        <v>265</v>
      </c>
      <c r="C19" s="24" t="s">
        <v>264</v>
      </c>
      <c r="D19" s="465"/>
      <c r="E19" s="2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16"/>
      <c r="S19" s="16"/>
      <c r="T19" s="16"/>
    </row>
    <row r="20" spans="1:17" ht="15.75">
      <c r="A20" s="336"/>
      <c r="B20" s="483" t="s">
        <v>266</v>
      </c>
      <c r="C20" s="24" t="s">
        <v>264</v>
      </c>
      <c r="D20" s="465"/>
      <c r="E20" s="28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5.75">
      <c r="A21" s="336"/>
      <c r="B21" s="483" t="s">
        <v>267</v>
      </c>
      <c r="C21" s="24" t="s">
        <v>264</v>
      </c>
      <c r="D21" s="465"/>
      <c r="E21" s="2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5.75">
      <c r="A22" s="24">
        <v>2</v>
      </c>
      <c r="B22" s="315" t="s">
        <v>268</v>
      </c>
      <c r="C22" s="24" t="s">
        <v>264</v>
      </c>
      <c r="D22" s="465"/>
      <c r="E22" s="2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31.5">
      <c r="A23" s="24">
        <v>3</v>
      </c>
      <c r="B23" s="484" t="s">
        <v>269</v>
      </c>
      <c r="C23" s="24" t="s">
        <v>19</v>
      </c>
      <c r="D23" s="486"/>
      <c r="E23" s="2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31.5">
      <c r="A24" s="24">
        <v>4</v>
      </c>
      <c r="B24" s="315" t="s">
        <v>270</v>
      </c>
      <c r="C24" s="24" t="s">
        <v>264</v>
      </c>
      <c r="D24" s="24"/>
      <c r="E24" s="2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31.5">
      <c r="A25" s="24">
        <v>5</v>
      </c>
      <c r="B25" s="484" t="s">
        <v>271</v>
      </c>
      <c r="C25" s="24" t="s">
        <v>19</v>
      </c>
      <c r="D25" s="24"/>
      <c r="E25" s="2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5.75">
      <c r="A26" s="336" t="s">
        <v>10</v>
      </c>
      <c r="B26" s="476" t="s">
        <v>272</v>
      </c>
      <c r="C26" s="336"/>
      <c r="D26" s="24"/>
      <c r="E26" s="28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75">
      <c r="A27" s="24">
        <v>1</v>
      </c>
      <c r="B27" s="315" t="s">
        <v>273</v>
      </c>
      <c r="C27" s="24" t="s">
        <v>274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ht="15.75">
      <c r="A28" s="24"/>
      <c r="B28" s="485" t="s">
        <v>275</v>
      </c>
      <c r="C28" s="24" t="s">
        <v>274</v>
      </c>
      <c r="D28" s="24"/>
      <c r="E28" s="2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5.75">
      <c r="A29" s="24">
        <v>2</v>
      </c>
      <c r="B29" s="315" t="s">
        <v>276</v>
      </c>
      <c r="C29" s="24" t="s">
        <v>277</v>
      </c>
      <c r="D29" s="24"/>
      <c r="E29" s="2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5.75">
      <c r="A30" s="24"/>
      <c r="B30" s="485" t="s">
        <v>275</v>
      </c>
      <c r="C30" s="24" t="s">
        <v>277</v>
      </c>
      <c r="D30" s="24"/>
      <c r="E30" s="2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5.75">
      <c r="A31" s="24">
        <v>3</v>
      </c>
      <c r="B31" s="315" t="s">
        <v>278</v>
      </c>
      <c r="C31" s="24" t="s">
        <v>279</v>
      </c>
      <c r="D31" s="194"/>
      <c r="E31" s="28"/>
      <c r="F31" s="14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5"/>
    </row>
    <row r="32" spans="1:17" ht="15.75">
      <c r="A32" s="24"/>
      <c r="B32" s="485" t="s">
        <v>280</v>
      </c>
      <c r="C32" s="24" t="s">
        <v>279</v>
      </c>
      <c r="D32" s="92"/>
      <c r="E32" s="28"/>
      <c r="F32" s="83"/>
      <c r="G32" s="83"/>
      <c r="H32" s="83"/>
      <c r="I32" s="83"/>
      <c r="J32" s="83"/>
      <c r="K32" s="25"/>
      <c r="L32" s="25"/>
      <c r="M32" s="25"/>
      <c r="N32" s="25"/>
      <c r="O32" s="25"/>
      <c r="P32" s="25"/>
      <c r="Q32" s="25"/>
    </row>
    <row r="33" spans="1:17" ht="15.75">
      <c r="A33" s="24">
        <v>4</v>
      </c>
      <c r="B33" s="315" t="s">
        <v>281</v>
      </c>
      <c r="C33" s="24" t="s">
        <v>50</v>
      </c>
      <c r="D33" s="194"/>
      <c r="E33" s="28"/>
      <c r="F33" s="194"/>
      <c r="G33" s="194"/>
      <c r="H33" s="194"/>
      <c r="I33" s="83"/>
      <c r="J33" s="83"/>
      <c r="K33" s="83"/>
      <c r="L33" s="83"/>
      <c r="M33" s="83"/>
      <c r="N33" s="83"/>
      <c r="O33" s="83"/>
      <c r="P33" s="83"/>
      <c r="Q33" s="25"/>
    </row>
    <row r="34" spans="1:17" ht="45" customHeight="1">
      <c r="A34" s="24"/>
      <c r="B34" s="485" t="s">
        <v>282</v>
      </c>
      <c r="C34" s="24" t="s">
        <v>50</v>
      </c>
      <c r="D34" s="216"/>
      <c r="E34" s="28"/>
      <c r="F34" s="216"/>
      <c r="G34" s="216"/>
      <c r="H34" s="216"/>
      <c r="I34" s="195"/>
      <c r="J34" s="195"/>
      <c r="K34" s="25"/>
      <c r="L34" s="195"/>
      <c r="M34" s="195"/>
      <c r="N34" s="195"/>
      <c r="O34" s="195"/>
      <c r="P34" s="195"/>
      <c r="Q34" s="25"/>
    </row>
    <row r="35" spans="1:17" ht="15.75">
      <c r="A35" s="24">
        <v>5</v>
      </c>
      <c r="B35" s="315" t="s">
        <v>283</v>
      </c>
      <c r="C35" s="24" t="s">
        <v>50</v>
      </c>
      <c r="D35" s="194"/>
      <c r="E35" s="28"/>
      <c r="F35" s="141"/>
      <c r="G35" s="91"/>
      <c r="H35" s="91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5.75">
      <c r="A36" s="24">
        <v>6</v>
      </c>
      <c r="B36" s="315" t="s">
        <v>284</v>
      </c>
      <c r="C36" s="24" t="s">
        <v>285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25"/>
    </row>
    <row r="37" spans="1:17" ht="31.5">
      <c r="A37" s="439"/>
      <c r="B37" s="479" t="s">
        <v>286</v>
      </c>
      <c r="C37" s="24" t="s">
        <v>285</v>
      </c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25"/>
    </row>
    <row r="38" spans="1:17" ht="31.5">
      <c r="A38" s="439"/>
      <c r="B38" s="485" t="s">
        <v>287</v>
      </c>
      <c r="C38" s="24" t="s">
        <v>285</v>
      </c>
      <c r="D38" s="465"/>
      <c r="E38" s="28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25"/>
    </row>
    <row r="39" spans="1:17" ht="15.75">
      <c r="A39" s="24">
        <v>7</v>
      </c>
      <c r="B39" s="315" t="s">
        <v>288</v>
      </c>
      <c r="C39" s="24" t="s">
        <v>285</v>
      </c>
      <c r="D39" s="194"/>
      <c r="E39" s="28"/>
      <c r="F39" s="141"/>
      <c r="G39" s="91"/>
      <c r="H39" s="91"/>
      <c r="I39" s="91"/>
      <c r="J39" s="91"/>
      <c r="K39" s="25"/>
      <c r="L39" s="25"/>
      <c r="M39" s="25"/>
      <c r="N39" s="25"/>
      <c r="O39" s="25"/>
      <c r="P39" s="25"/>
      <c r="Q39" s="25"/>
    </row>
    <row r="40" spans="1:17" ht="31.5">
      <c r="A40" s="24"/>
      <c r="B40" s="485" t="s">
        <v>289</v>
      </c>
      <c r="C40" s="24" t="s">
        <v>285</v>
      </c>
      <c r="D40" s="194"/>
      <c r="E40" s="28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25"/>
    </row>
    <row r="41" spans="1:17" ht="31.5">
      <c r="A41" s="24">
        <v>8</v>
      </c>
      <c r="B41" s="315" t="s">
        <v>516</v>
      </c>
      <c r="C41" s="24" t="s">
        <v>50</v>
      </c>
      <c r="D41" s="465"/>
      <c r="E41" s="28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25"/>
    </row>
    <row r="42" spans="1:17" ht="15.75">
      <c r="A42" s="349"/>
      <c r="B42" s="350"/>
      <c r="C42" s="349"/>
      <c r="D42" s="48"/>
      <c r="E42" s="4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6" ht="15.75">
      <c r="C46" s="258"/>
    </row>
  </sheetData>
  <sheetProtection/>
  <mergeCells count="3">
    <mergeCell ref="B1:K1"/>
    <mergeCell ref="A3:Q3"/>
    <mergeCell ref="A4:Q4"/>
  </mergeCells>
  <printOptions horizontalCentered="1"/>
  <pageMargins left="0.2" right="0.2" top="0.48" bottom="0.655511811" header="0.33" footer="0.47244094488189"/>
  <pageSetup fitToHeight="0" fitToWidth="1" horizontalDpi="600" verticalDpi="600" orientation="landscape" paperSize="9" scale="79" r:id="rId1"/>
  <headerFooter alignWithMargins="0">
    <oddFooter>&amp;R&amp;"Times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R116"/>
  <sheetViews>
    <sheetView zoomScale="115" zoomScaleNormal="115" zoomScalePageLayoutView="0" workbookViewId="0" topLeftCell="A4">
      <pane xSplit="4" ySplit="3" topLeftCell="N65" activePane="bottomRight" state="frozen"/>
      <selection pane="topLeft" activeCell="A4" sqref="A4"/>
      <selection pane="topRight" activeCell="E4" sqref="E4"/>
      <selection pane="bottomLeft" activeCell="A7" sqref="A7"/>
      <selection pane="bottomRight" activeCell="D8" sqref="D8:Q115"/>
    </sheetView>
  </sheetViews>
  <sheetFormatPr defaultColWidth="9.140625" defaultRowHeight="12.75"/>
  <cols>
    <col min="1" max="1" width="5.8515625" style="30" customWidth="1"/>
    <col min="2" max="2" width="37.57421875" style="31" customWidth="1"/>
    <col min="3" max="3" width="14.140625" style="32" customWidth="1"/>
    <col min="4" max="4" width="9.7109375" style="32" customWidth="1"/>
    <col min="5" max="5" width="9.00390625" style="30" customWidth="1"/>
    <col min="6" max="6" width="8.8515625" style="16" customWidth="1"/>
    <col min="7" max="7" width="8.140625" style="16" customWidth="1"/>
    <col min="8" max="8" width="8.28125" style="16" customWidth="1"/>
    <col min="9" max="9" width="9.28125" style="16" customWidth="1"/>
    <col min="10" max="10" width="7.7109375" style="16" customWidth="1"/>
    <col min="11" max="11" width="11.28125" style="16" customWidth="1"/>
    <col min="12" max="16" width="8.57421875" style="16" customWidth="1"/>
    <col min="17" max="17" width="11.421875" style="16" customWidth="1"/>
    <col min="18" max="16384" width="9.140625" style="16" customWidth="1"/>
  </cols>
  <sheetData>
    <row r="1" spans="1:12" ht="23.25" customHeight="1">
      <c r="A1" s="16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5" t="s">
        <v>0</v>
      </c>
    </row>
    <row r="2" spans="1:12" ht="23.25" customHeight="1">
      <c r="A2" s="16"/>
      <c r="B2" s="33"/>
      <c r="C2" s="33"/>
      <c r="D2" s="33"/>
      <c r="E2" s="33"/>
      <c r="F2" s="33"/>
      <c r="G2" s="33"/>
      <c r="H2" s="33"/>
      <c r="I2" s="33"/>
      <c r="J2" s="33"/>
      <c r="K2" s="33"/>
      <c r="L2" s="5" t="s">
        <v>452</v>
      </c>
    </row>
    <row r="3" spans="1:17" ht="16.5">
      <c r="A3" s="803" t="s">
        <v>432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</row>
    <row r="4" spans="1:17" ht="30" customHeight="1">
      <c r="A4" s="804" t="s">
        <v>433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</row>
    <row r="5" spans="1:11" ht="16.5">
      <c r="A5" s="17"/>
      <c r="B5" s="18"/>
      <c r="C5" s="19"/>
      <c r="D5" s="19"/>
      <c r="E5" s="17"/>
      <c r="F5" s="20"/>
      <c r="G5" s="20"/>
      <c r="H5" s="20"/>
      <c r="I5" s="20"/>
      <c r="J5" s="21"/>
      <c r="K5" s="21"/>
    </row>
    <row r="6" spans="1:17" s="22" customFormat="1" ht="72" customHeight="1">
      <c r="A6" s="59" t="s">
        <v>13</v>
      </c>
      <c r="B6" s="59" t="s">
        <v>14</v>
      </c>
      <c r="C6" s="59" t="s">
        <v>15</v>
      </c>
      <c r="D6" s="136" t="s">
        <v>603</v>
      </c>
      <c r="E6" s="136" t="s">
        <v>604</v>
      </c>
      <c r="F6" s="136" t="s">
        <v>605</v>
      </c>
      <c r="G6" s="136" t="s">
        <v>606</v>
      </c>
      <c r="H6" s="136" t="s">
        <v>607</v>
      </c>
      <c r="I6" s="136" t="s">
        <v>608</v>
      </c>
      <c r="J6" s="136" t="s">
        <v>609</v>
      </c>
      <c r="K6" s="136" t="s">
        <v>610</v>
      </c>
      <c r="L6" s="136" t="s">
        <v>611</v>
      </c>
      <c r="M6" s="136" t="s">
        <v>612</v>
      </c>
      <c r="N6" s="136" t="s">
        <v>613</v>
      </c>
      <c r="O6" s="136" t="s">
        <v>614</v>
      </c>
      <c r="P6" s="136" t="s">
        <v>615</v>
      </c>
      <c r="Q6" s="136" t="s">
        <v>616</v>
      </c>
    </row>
    <row r="7" spans="1:17" s="112" customFormat="1" ht="15.75">
      <c r="A7" s="75" t="s">
        <v>8</v>
      </c>
      <c r="B7" s="76" t="s">
        <v>290</v>
      </c>
      <c r="C7" s="77"/>
      <c r="D7" s="77"/>
      <c r="E7" s="283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s="115" customFormat="1" ht="15.75">
      <c r="A8" s="84">
        <v>1</v>
      </c>
      <c r="B8" s="85" t="s">
        <v>291</v>
      </c>
      <c r="C8" s="84" t="s">
        <v>292</v>
      </c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5"/>
    </row>
    <row r="9" spans="1:17" s="112" customFormat="1" ht="15.75">
      <c r="A9" s="86"/>
      <c r="B9" s="87" t="s">
        <v>293</v>
      </c>
      <c r="C9" s="86" t="s">
        <v>294</v>
      </c>
      <c r="D9" s="285"/>
      <c r="E9" s="262"/>
      <c r="F9" s="285"/>
      <c r="G9" s="285"/>
      <c r="H9" s="285"/>
      <c r="I9" s="285"/>
      <c r="J9" s="285"/>
      <c r="K9" s="262"/>
      <c r="L9" s="285"/>
      <c r="M9" s="285"/>
      <c r="N9" s="285"/>
      <c r="O9" s="285"/>
      <c r="P9" s="285"/>
      <c r="Q9" s="262"/>
    </row>
    <row r="10" spans="1:17" s="112" customFormat="1" ht="15.75">
      <c r="A10" s="36"/>
      <c r="B10" s="37" t="s">
        <v>295</v>
      </c>
      <c r="C10" s="36" t="s">
        <v>294</v>
      </c>
      <c r="D10" s="286"/>
      <c r="E10" s="215"/>
      <c r="F10" s="286"/>
      <c r="G10" s="286"/>
      <c r="H10" s="286"/>
      <c r="I10" s="286"/>
      <c r="J10" s="286"/>
      <c r="K10" s="215"/>
      <c r="L10" s="286"/>
      <c r="M10" s="286"/>
      <c r="N10" s="286"/>
      <c r="O10" s="286"/>
      <c r="P10" s="286"/>
      <c r="Q10" s="215"/>
    </row>
    <row r="11" spans="1:17" s="112" customFormat="1" ht="15.75">
      <c r="A11" s="36"/>
      <c r="B11" s="37" t="s">
        <v>296</v>
      </c>
      <c r="C11" s="36" t="s">
        <v>292</v>
      </c>
      <c r="D11" s="286"/>
      <c r="E11" s="215"/>
      <c r="F11" s="286"/>
      <c r="G11" s="286"/>
      <c r="H11" s="286"/>
      <c r="I11" s="286"/>
      <c r="J11" s="286"/>
      <c r="K11" s="215"/>
      <c r="L11" s="286"/>
      <c r="M11" s="286"/>
      <c r="N11" s="286"/>
      <c r="O11" s="286"/>
      <c r="P11" s="286"/>
      <c r="Q11" s="215"/>
    </row>
    <row r="12" spans="1:17" s="112" customFormat="1" ht="15.75">
      <c r="A12" s="36"/>
      <c r="B12" s="37" t="s">
        <v>297</v>
      </c>
      <c r="C12" s="36" t="s">
        <v>292</v>
      </c>
      <c r="D12" s="286"/>
      <c r="E12" s="215"/>
      <c r="F12" s="286"/>
      <c r="G12" s="286"/>
      <c r="H12" s="286"/>
      <c r="I12" s="286"/>
      <c r="J12" s="286"/>
      <c r="K12" s="215"/>
      <c r="L12" s="286"/>
      <c r="M12" s="286"/>
      <c r="N12" s="286"/>
      <c r="O12" s="286"/>
      <c r="P12" s="286"/>
      <c r="Q12" s="215"/>
    </row>
    <row r="13" spans="1:17" s="112" customFormat="1" ht="15.75">
      <c r="A13" s="89"/>
      <c r="B13" s="90" t="s">
        <v>298</v>
      </c>
      <c r="C13" s="89" t="s">
        <v>292</v>
      </c>
      <c r="D13" s="287"/>
      <c r="E13" s="272"/>
      <c r="F13" s="287"/>
      <c r="G13" s="287"/>
      <c r="H13" s="287"/>
      <c r="I13" s="287"/>
      <c r="J13" s="287"/>
      <c r="K13" s="272"/>
      <c r="L13" s="287"/>
      <c r="M13" s="287"/>
      <c r="N13" s="287"/>
      <c r="O13" s="287"/>
      <c r="P13" s="287"/>
      <c r="Q13" s="272"/>
    </row>
    <row r="14" spans="1:17" s="115" customFormat="1" ht="15.75">
      <c r="A14" s="84">
        <v>2</v>
      </c>
      <c r="B14" s="85" t="s">
        <v>299</v>
      </c>
      <c r="C14" s="84" t="s">
        <v>292</v>
      </c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5"/>
    </row>
    <row r="15" spans="1:17" s="112" customFormat="1" ht="15.75">
      <c r="A15" s="86"/>
      <c r="B15" s="87" t="s">
        <v>300</v>
      </c>
      <c r="C15" s="86" t="s">
        <v>294</v>
      </c>
      <c r="D15" s="285"/>
      <c r="E15" s="262"/>
      <c r="F15" s="285"/>
      <c r="G15" s="285"/>
      <c r="H15" s="285"/>
      <c r="I15" s="285"/>
      <c r="J15" s="285"/>
      <c r="K15" s="262"/>
      <c r="L15" s="285"/>
      <c r="M15" s="285"/>
      <c r="N15" s="285"/>
      <c r="O15" s="285"/>
      <c r="P15" s="285"/>
      <c r="Q15" s="262"/>
    </row>
    <row r="16" spans="1:17" s="112" customFormat="1" ht="15.75">
      <c r="A16" s="36"/>
      <c r="B16" s="37" t="s">
        <v>301</v>
      </c>
      <c r="C16" s="36" t="s">
        <v>294</v>
      </c>
      <c r="D16" s="286"/>
      <c r="E16" s="215"/>
      <c r="F16" s="286"/>
      <c r="G16" s="286"/>
      <c r="H16" s="286"/>
      <c r="I16" s="286"/>
      <c r="J16" s="286"/>
      <c r="K16" s="215"/>
      <c r="L16" s="286"/>
      <c r="M16" s="286"/>
      <c r="N16" s="286"/>
      <c r="O16" s="286"/>
      <c r="P16" s="286"/>
      <c r="Q16" s="215"/>
    </row>
    <row r="17" spans="1:17" s="112" customFormat="1" ht="15.75">
      <c r="A17" s="36"/>
      <c r="B17" s="37" t="s">
        <v>302</v>
      </c>
      <c r="C17" s="36" t="s">
        <v>292</v>
      </c>
      <c r="D17" s="286"/>
      <c r="E17" s="215"/>
      <c r="F17" s="286"/>
      <c r="G17" s="286"/>
      <c r="H17" s="286"/>
      <c r="I17" s="286"/>
      <c r="J17" s="286"/>
      <c r="K17" s="215"/>
      <c r="L17" s="286"/>
      <c r="M17" s="286"/>
      <c r="N17" s="286"/>
      <c r="O17" s="286"/>
      <c r="P17" s="286"/>
      <c r="Q17" s="215"/>
    </row>
    <row r="18" spans="1:17" s="112" customFormat="1" ht="15.75">
      <c r="A18" s="36"/>
      <c r="B18" s="37" t="s">
        <v>303</v>
      </c>
      <c r="C18" s="36" t="s">
        <v>292</v>
      </c>
      <c r="D18" s="286"/>
      <c r="E18" s="215"/>
      <c r="F18" s="286"/>
      <c r="G18" s="286"/>
      <c r="H18" s="286"/>
      <c r="I18" s="286"/>
      <c r="J18" s="286"/>
      <c r="K18" s="215"/>
      <c r="L18" s="286"/>
      <c r="M18" s="286"/>
      <c r="N18" s="286"/>
      <c r="O18" s="286"/>
      <c r="P18" s="286"/>
      <c r="Q18" s="215"/>
    </row>
    <row r="19" spans="1:17" s="112" customFormat="1" ht="15.75">
      <c r="A19" s="89"/>
      <c r="B19" s="90" t="s">
        <v>304</v>
      </c>
      <c r="C19" s="89" t="s">
        <v>292</v>
      </c>
      <c r="D19" s="287"/>
      <c r="E19" s="272"/>
      <c r="F19" s="287"/>
      <c r="G19" s="287"/>
      <c r="H19" s="287"/>
      <c r="I19" s="287"/>
      <c r="J19" s="287"/>
      <c r="K19" s="272"/>
      <c r="L19" s="287"/>
      <c r="M19" s="287"/>
      <c r="N19" s="287"/>
      <c r="O19" s="287"/>
      <c r="P19" s="287"/>
      <c r="Q19" s="272"/>
    </row>
    <row r="20" spans="1:17" s="115" customFormat="1" ht="15.75">
      <c r="A20" s="84">
        <v>3</v>
      </c>
      <c r="B20" s="85" t="s">
        <v>305</v>
      </c>
      <c r="C20" s="98"/>
      <c r="D20" s="84"/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s="112" customFormat="1" ht="15.75">
      <c r="A21" s="86"/>
      <c r="B21" s="87" t="s">
        <v>293</v>
      </c>
      <c r="C21" s="86" t="s">
        <v>18</v>
      </c>
      <c r="D21" s="306"/>
      <c r="E21" s="110"/>
      <c r="F21" s="306"/>
      <c r="G21" s="306"/>
      <c r="H21" s="306"/>
      <c r="I21" s="306"/>
      <c r="J21" s="306"/>
      <c r="K21" s="110"/>
      <c r="L21" s="119"/>
      <c r="M21" s="119"/>
      <c r="N21" s="119"/>
      <c r="O21" s="119"/>
      <c r="P21" s="119"/>
      <c r="Q21" s="111"/>
    </row>
    <row r="22" spans="1:17" s="112" customFormat="1" ht="15.75">
      <c r="A22" s="36"/>
      <c r="B22" s="41" t="s">
        <v>306</v>
      </c>
      <c r="C22" s="36" t="s">
        <v>18</v>
      </c>
      <c r="D22" s="102"/>
      <c r="E22" s="124"/>
      <c r="F22" s="102"/>
      <c r="G22" s="102"/>
      <c r="H22" s="102"/>
      <c r="I22" s="102"/>
      <c r="J22" s="102"/>
      <c r="K22" s="124"/>
      <c r="L22" s="122"/>
      <c r="M22" s="122"/>
      <c r="N22" s="122"/>
      <c r="O22" s="122"/>
      <c r="P22" s="122"/>
      <c r="Q22" s="103"/>
    </row>
    <row r="23" spans="1:17" s="112" customFormat="1" ht="15.75">
      <c r="A23" s="36"/>
      <c r="B23" s="37" t="s">
        <v>296</v>
      </c>
      <c r="C23" s="36" t="s">
        <v>18</v>
      </c>
      <c r="D23" s="102"/>
      <c r="E23" s="124"/>
      <c r="F23" s="102"/>
      <c r="G23" s="102"/>
      <c r="H23" s="102"/>
      <c r="I23" s="102"/>
      <c r="J23" s="102"/>
      <c r="K23" s="124"/>
      <c r="L23" s="122"/>
      <c r="M23" s="122"/>
      <c r="N23" s="122"/>
      <c r="O23" s="122"/>
      <c r="P23" s="122"/>
      <c r="Q23" s="103"/>
    </row>
    <row r="24" spans="1:17" s="112" customFormat="1" ht="15.75">
      <c r="A24" s="36"/>
      <c r="B24" s="37" t="s">
        <v>303</v>
      </c>
      <c r="C24" s="36" t="s">
        <v>18</v>
      </c>
      <c r="D24" s="102"/>
      <c r="E24" s="124"/>
      <c r="F24" s="102"/>
      <c r="G24" s="102"/>
      <c r="H24" s="102"/>
      <c r="I24" s="102"/>
      <c r="J24" s="102"/>
      <c r="K24" s="124"/>
      <c r="L24" s="122"/>
      <c r="M24" s="122"/>
      <c r="N24" s="122"/>
      <c r="O24" s="122"/>
      <c r="P24" s="122"/>
      <c r="Q24" s="103"/>
    </row>
    <row r="25" spans="1:17" s="112" customFormat="1" ht="15.75">
      <c r="A25" s="36"/>
      <c r="B25" s="37" t="s">
        <v>304</v>
      </c>
      <c r="C25" s="36" t="s">
        <v>18</v>
      </c>
      <c r="D25" s="102"/>
      <c r="E25" s="124"/>
      <c r="F25" s="102"/>
      <c r="G25" s="102"/>
      <c r="H25" s="102"/>
      <c r="I25" s="102"/>
      <c r="J25" s="102"/>
      <c r="K25" s="124"/>
      <c r="L25" s="122"/>
      <c r="M25" s="122"/>
      <c r="N25" s="122"/>
      <c r="O25" s="122"/>
      <c r="P25" s="122"/>
      <c r="Q25" s="103"/>
    </row>
    <row r="26" spans="1:17" s="112" customFormat="1" ht="15.75">
      <c r="A26" s="89"/>
      <c r="B26" s="95" t="s">
        <v>307</v>
      </c>
      <c r="C26" s="89" t="s">
        <v>18</v>
      </c>
      <c r="D26" s="275"/>
      <c r="E26" s="30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200"/>
    </row>
    <row r="27" spans="1:17" s="115" customFormat="1" ht="15.75">
      <c r="A27" s="84">
        <v>4</v>
      </c>
      <c r="B27" s="85" t="s">
        <v>308</v>
      </c>
      <c r="C27" s="84" t="s">
        <v>18</v>
      </c>
      <c r="D27" s="84"/>
      <c r="E27" s="113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7" s="112" customFormat="1" ht="15.75">
      <c r="A28" s="107"/>
      <c r="B28" s="108" t="s">
        <v>309</v>
      </c>
      <c r="C28" s="107" t="s">
        <v>18</v>
      </c>
      <c r="D28" s="109"/>
      <c r="E28" s="110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1"/>
    </row>
    <row r="29" spans="1:17" s="112" customFormat="1" ht="15.75">
      <c r="A29" s="36"/>
      <c r="B29" s="45" t="s">
        <v>310</v>
      </c>
      <c r="C29" s="36" t="s">
        <v>18</v>
      </c>
      <c r="D29" s="102"/>
      <c r="E29" s="124"/>
      <c r="F29" s="102"/>
      <c r="G29" s="102"/>
      <c r="H29" s="102"/>
      <c r="I29" s="102"/>
      <c r="J29" s="102"/>
      <c r="K29" s="124"/>
      <c r="L29" s="102"/>
      <c r="M29" s="102"/>
      <c r="N29" s="102"/>
      <c r="O29" s="102"/>
      <c r="P29" s="102"/>
      <c r="Q29" s="103"/>
    </row>
    <row r="30" spans="1:17" s="112" customFormat="1" ht="15.75">
      <c r="A30" s="89"/>
      <c r="B30" s="99" t="s">
        <v>311</v>
      </c>
      <c r="C30" s="89" t="s">
        <v>18</v>
      </c>
      <c r="D30" s="308"/>
      <c r="E30" s="307"/>
      <c r="F30" s="308"/>
      <c r="G30" s="308"/>
      <c r="H30" s="308"/>
      <c r="I30" s="308"/>
      <c r="J30" s="308"/>
      <c r="K30" s="307"/>
      <c r="L30" s="308"/>
      <c r="M30" s="308"/>
      <c r="N30" s="308"/>
      <c r="O30" s="308"/>
      <c r="P30" s="308"/>
      <c r="Q30" s="200"/>
    </row>
    <row r="31" spans="1:17" s="115" customFormat="1" ht="15.75">
      <c r="A31" s="84">
        <v>5</v>
      </c>
      <c r="B31" s="85" t="s">
        <v>312</v>
      </c>
      <c r="C31" s="84" t="s">
        <v>313</v>
      </c>
      <c r="D31" s="84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  <row r="32" spans="1:17" s="112" customFormat="1" ht="15.75">
      <c r="A32" s="34" t="s">
        <v>469</v>
      </c>
      <c r="B32" s="87" t="s">
        <v>314</v>
      </c>
      <c r="C32" s="86" t="s">
        <v>313</v>
      </c>
      <c r="D32" s="118"/>
      <c r="E32" s="116"/>
      <c r="F32" s="118"/>
      <c r="G32" s="118"/>
      <c r="H32" s="119"/>
      <c r="I32" s="119"/>
      <c r="J32" s="119"/>
      <c r="K32" s="111"/>
      <c r="L32" s="119"/>
      <c r="M32" s="119"/>
      <c r="N32" s="119"/>
      <c r="O32" s="119"/>
      <c r="P32" s="119"/>
      <c r="Q32" s="111"/>
    </row>
    <row r="33" spans="1:17" s="112" customFormat="1" ht="15.75">
      <c r="A33" s="35"/>
      <c r="B33" s="41" t="s">
        <v>315</v>
      </c>
      <c r="C33" s="36" t="s">
        <v>313</v>
      </c>
      <c r="D33" s="120"/>
      <c r="E33" s="117"/>
      <c r="F33" s="120"/>
      <c r="G33" s="120"/>
      <c r="H33" s="120"/>
      <c r="I33" s="120"/>
      <c r="J33" s="120"/>
      <c r="K33" s="103"/>
      <c r="L33" s="120"/>
      <c r="M33" s="120"/>
      <c r="N33" s="120"/>
      <c r="O33" s="120"/>
      <c r="P33" s="120"/>
      <c r="Q33" s="103"/>
    </row>
    <row r="34" spans="1:17" s="112" customFormat="1" ht="15.75">
      <c r="A34" s="35"/>
      <c r="B34" s="37" t="s">
        <v>316</v>
      </c>
      <c r="C34" s="36" t="s">
        <v>313</v>
      </c>
      <c r="D34" s="121"/>
      <c r="E34" s="117"/>
      <c r="F34" s="121"/>
      <c r="G34" s="121"/>
      <c r="H34" s="122"/>
      <c r="I34" s="122"/>
      <c r="J34" s="122"/>
      <c r="K34" s="103"/>
      <c r="L34" s="122"/>
      <c r="M34" s="122"/>
      <c r="N34" s="122"/>
      <c r="O34" s="122"/>
      <c r="P34" s="122"/>
      <c r="Q34" s="103"/>
    </row>
    <row r="35" spans="1:17" s="112" customFormat="1" ht="15.75">
      <c r="A35" s="35"/>
      <c r="B35" s="41" t="s">
        <v>315</v>
      </c>
      <c r="C35" s="36" t="s">
        <v>313</v>
      </c>
      <c r="D35" s="121"/>
      <c r="E35" s="117"/>
      <c r="F35" s="121"/>
      <c r="G35" s="121"/>
      <c r="H35" s="122"/>
      <c r="I35" s="122"/>
      <c r="J35" s="122"/>
      <c r="K35" s="103"/>
      <c r="L35" s="122"/>
      <c r="M35" s="122"/>
      <c r="N35" s="122"/>
      <c r="O35" s="122"/>
      <c r="P35" s="122"/>
      <c r="Q35" s="103"/>
    </row>
    <row r="36" spans="1:17" s="112" customFormat="1" ht="15.75">
      <c r="A36" s="35"/>
      <c r="B36" s="37" t="s">
        <v>317</v>
      </c>
      <c r="C36" s="36" t="s">
        <v>313</v>
      </c>
      <c r="D36" s="121"/>
      <c r="E36" s="117"/>
      <c r="F36" s="121"/>
      <c r="G36" s="121"/>
      <c r="H36" s="122"/>
      <c r="I36" s="122"/>
      <c r="J36" s="122"/>
      <c r="K36" s="103"/>
      <c r="L36" s="122"/>
      <c r="M36" s="122"/>
      <c r="N36" s="122"/>
      <c r="O36" s="122"/>
      <c r="P36" s="122"/>
      <c r="Q36" s="103"/>
    </row>
    <row r="37" spans="1:17" s="112" customFormat="1" ht="15.75">
      <c r="A37" s="35"/>
      <c r="B37" s="41" t="s">
        <v>315</v>
      </c>
      <c r="C37" s="36" t="s">
        <v>313</v>
      </c>
      <c r="D37" s="121"/>
      <c r="E37" s="117"/>
      <c r="F37" s="121"/>
      <c r="G37" s="121"/>
      <c r="H37" s="122"/>
      <c r="I37" s="122"/>
      <c r="J37" s="122"/>
      <c r="K37" s="103"/>
      <c r="L37" s="122"/>
      <c r="M37" s="122"/>
      <c r="N37" s="122"/>
      <c r="O37" s="122"/>
      <c r="P37" s="122"/>
      <c r="Q37" s="103"/>
    </row>
    <row r="38" spans="1:17" s="112" customFormat="1" ht="15.75">
      <c r="A38" s="35"/>
      <c r="B38" s="37" t="s">
        <v>318</v>
      </c>
      <c r="C38" s="36" t="s">
        <v>313</v>
      </c>
      <c r="D38" s="121"/>
      <c r="E38" s="117"/>
      <c r="F38" s="121"/>
      <c r="G38" s="121"/>
      <c r="H38" s="122"/>
      <c r="I38" s="122"/>
      <c r="J38" s="122"/>
      <c r="K38" s="103"/>
      <c r="L38" s="122"/>
      <c r="M38" s="122"/>
      <c r="N38" s="122"/>
      <c r="O38" s="122"/>
      <c r="P38" s="122"/>
      <c r="Q38" s="103"/>
    </row>
    <row r="39" spans="1:17" s="112" customFormat="1" ht="15.75">
      <c r="A39" s="35"/>
      <c r="B39" s="41" t="s">
        <v>315</v>
      </c>
      <c r="C39" s="36" t="s">
        <v>313</v>
      </c>
      <c r="D39" s="121"/>
      <c r="E39" s="117"/>
      <c r="F39" s="121"/>
      <c r="G39" s="121"/>
      <c r="H39" s="122"/>
      <c r="I39" s="122"/>
      <c r="J39" s="122"/>
      <c r="K39" s="103"/>
      <c r="L39" s="122"/>
      <c r="M39" s="122"/>
      <c r="N39" s="122"/>
      <c r="O39" s="122"/>
      <c r="P39" s="122"/>
      <c r="Q39" s="103"/>
    </row>
    <row r="40" spans="1:17" s="112" customFormat="1" ht="15.75">
      <c r="A40" s="35"/>
      <c r="B40" s="37" t="s">
        <v>319</v>
      </c>
      <c r="C40" s="36" t="s">
        <v>313</v>
      </c>
      <c r="D40" s="121"/>
      <c r="E40" s="117"/>
      <c r="F40" s="121"/>
      <c r="G40" s="121"/>
      <c r="H40" s="122"/>
      <c r="I40" s="122"/>
      <c r="J40" s="122"/>
      <c r="K40" s="103"/>
      <c r="L40" s="122"/>
      <c r="M40" s="122"/>
      <c r="N40" s="122"/>
      <c r="O40" s="122"/>
      <c r="P40" s="122"/>
      <c r="Q40" s="103"/>
    </row>
    <row r="41" spans="1:17" s="112" customFormat="1" ht="15.75">
      <c r="A41" s="35"/>
      <c r="B41" s="41" t="s">
        <v>315</v>
      </c>
      <c r="C41" s="36" t="s">
        <v>313</v>
      </c>
      <c r="D41" s="121"/>
      <c r="E41" s="117"/>
      <c r="F41" s="121"/>
      <c r="G41" s="121"/>
      <c r="H41" s="122"/>
      <c r="I41" s="122"/>
      <c r="J41" s="122"/>
      <c r="K41" s="103"/>
      <c r="L41" s="122"/>
      <c r="M41" s="122"/>
      <c r="N41" s="122"/>
      <c r="O41" s="122"/>
      <c r="P41" s="122"/>
      <c r="Q41" s="103"/>
    </row>
    <row r="42" spans="1:17" s="112" customFormat="1" ht="15.75">
      <c r="A42" s="35"/>
      <c r="B42" s="37" t="s">
        <v>320</v>
      </c>
      <c r="C42" s="36" t="s">
        <v>313</v>
      </c>
      <c r="D42" s="121"/>
      <c r="E42" s="117"/>
      <c r="F42" s="121"/>
      <c r="G42" s="121"/>
      <c r="H42" s="122"/>
      <c r="I42" s="122"/>
      <c r="J42" s="122"/>
      <c r="K42" s="103"/>
      <c r="L42" s="122"/>
      <c r="M42" s="122"/>
      <c r="N42" s="122"/>
      <c r="O42" s="122"/>
      <c r="P42" s="122"/>
      <c r="Q42" s="103"/>
    </row>
    <row r="43" spans="1:17" s="112" customFormat="1" ht="15.75">
      <c r="A43" s="100"/>
      <c r="B43" s="101" t="s">
        <v>315</v>
      </c>
      <c r="C43" s="89" t="s">
        <v>313</v>
      </c>
      <c r="D43" s="89"/>
      <c r="E43" s="263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</row>
    <row r="44" spans="1:17" s="115" customFormat="1" ht="15.75">
      <c r="A44" s="84">
        <v>6</v>
      </c>
      <c r="B44" s="85" t="s">
        <v>321</v>
      </c>
      <c r="C44" s="84" t="s">
        <v>322</v>
      </c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114"/>
    </row>
    <row r="45" spans="1:17" s="112" customFormat="1" ht="15.75">
      <c r="A45" s="34"/>
      <c r="B45" s="87" t="s">
        <v>323</v>
      </c>
      <c r="C45" s="86" t="s">
        <v>313</v>
      </c>
      <c r="D45" s="306"/>
      <c r="E45" s="110"/>
      <c r="F45" s="118"/>
      <c r="G45" s="118"/>
      <c r="H45" s="119"/>
      <c r="I45" s="119"/>
      <c r="J45" s="119"/>
      <c r="K45" s="110"/>
      <c r="L45" s="306"/>
      <c r="M45" s="306"/>
      <c r="N45" s="306"/>
      <c r="O45" s="306"/>
      <c r="P45" s="306"/>
      <c r="Q45" s="111"/>
    </row>
    <row r="46" spans="1:17" s="112" customFormat="1" ht="15.75">
      <c r="A46" s="35"/>
      <c r="B46" s="37" t="s">
        <v>324</v>
      </c>
      <c r="C46" s="36" t="s">
        <v>313</v>
      </c>
      <c r="D46" s="102"/>
      <c r="E46" s="124"/>
      <c r="F46" s="121"/>
      <c r="G46" s="121"/>
      <c r="H46" s="122"/>
      <c r="I46" s="122"/>
      <c r="J46" s="122"/>
      <c r="K46" s="124"/>
      <c r="L46" s="102"/>
      <c r="M46" s="102"/>
      <c r="N46" s="102"/>
      <c r="O46" s="102"/>
      <c r="P46" s="102"/>
      <c r="Q46" s="103"/>
    </row>
    <row r="47" spans="1:17" s="112" customFormat="1" ht="15.75">
      <c r="A47" s="35"/>
      <c r="B47" s="37" t="s">
        <v>325</v>
      </c>
      <c r="C47" s="36" t="s">
        <v>313</v>
      </c>
      <c r="D47" s="123"/>
      <c r="E47" s="124"/>
      <c r="F47" s="121"/>
      <c r="G47" s="121"/>
      <c r="H47" s="122"/>
      <c r="I47" s="122"/>
      <c r="J47" s="122"/>
      <c r="K47" s="124"/>
      <c r="L47" s="102"/>
      <c r="M47" s="102"/>
      <c r="N47" s="102"/>
      <c r="O47" s="102"/>
      <c r="P47" s="102"/>
      <c r="Q47" s="103"/>
    </row>
    <row r="48" spans="1:17" s="112" customFormat="1" ht="15.75">
      <c r="A48" s="35"/>
      <c r="B48" s="37" t="s">
        <v>326</v>
      </c>
      <c r="C48" s="36" t="s">
        <v>313</v>
      </c>
      <c r="D48" s="123"/>
      <c r="E48" s="124"/>
      <c r="F48" s="124"/>
      <c r="G48" s="124"/>
      <c r="H48" s="124"/>
      <c r="I48" s="124"/>
      <c r="J48" s="124"/>
      <c r="K48" s="124"/>
      <c r="L48" s="102"/>
      <c r="M48" s="102"/>
      <c r="N48" s="102"/>
      <c r="O48" s="102"/>
      <c r="P48" s="102"/>
      <c r="Q48" s="103"/>
    </row>
    <row r="49" spans="1:17" s="112" customFormat="1" ht="15.75">
      <c r="A49" s="35"/>
      <c r="B49" s="37" t="s">
        <v>327</v>
      </c>
      <c r="C49" s="36" t="s">
        <v>313</v>
      </c>
      <c r="D49" s="123"/>
      <c r="E49" s="124"/>
      <c r="F49" s="124"/>
      <c r="G49" s="124"/>
      <c r="H49" s="124"/>
      <c r="I49" s="124"/>
      <c r="J49" s="124"/>
      <c r="K49" s="124"/>
      <c r="L49" s="102"/>
      <c r="M49" s="102"/>
      <c r="N49" s="102"/>
      <c r="O49" s="102"/>
      <c r="P49" s="102"/>
      <c r="Q49" s="103"/>
    </row>
    <row r="50" spans="1:17" s="112" customFormat="1" ht="15.75">
      <c r="A50" s="100"/>
      <c r="B50" s="90" t="s">
        <v>328</v>
      </c>
      <c r="C50" s="89" t="s">
        <v>313</v>
      </c>
      <c r="D50" s="275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200"/>
    </row>
    <row r="51" spans="1:17" s="112" customFormat="1" ht="15.75">
      <c r="A51" s="75" t="s">
        <v>10</v>
      </c>
      <c r="B51" s="76" t="s">
        <v>329</v>
      </c>
      <c r="C51" s="77"/>
      <c r="D51" s="77"/>
      <c r="E51" s="283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</row>
    <row r="52" spans="1:17" ht="15.75">
      <c r="A52" s="313">
        <v>1</v>
      </c>
      <c r="B52" s="314" t="s">
        <v>330</v>
      </c>
      <c r="C52" s="313" t="s">
        <v>331</v>
      </c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341"/>
    </row>
    <row r="53" spans="1:17" ht="15.75">
      <c r="A53" s="24">
        <v>2</v>
      </c>
      <c r="B53" s="315" t="s">
        <v>332</v>
      </c>
      <c r="C53" s="24" t="s">
        <v>331</v>
      </c>
      <c r="D53" s="348"/>
      <c r="E53" s="446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25"/>
    </row>
    <row r="54" spans="1:17" ht="15.75">
      <c r="A54" s="24">
        <v>3</v>
      </c>
      <c r="B54" s="315" t="s">
        <v>333</v>
      </c>
      <c r="C54" s="24" t="s">
        <v>334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25"/>
    </row>
    <row r="55" spans="1:17" ht="15.75">
      <c r="A55" s="24">
        <v>4</v>
      </c>
      <c r="B55" s="315" t="s">
        <v>335</v>
      </c>
      <c r="C55" s="24" t="s">
        <v>334</v>
      </c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25"/>
    </row>
    <row r="56" spans="1:17" ht="31.5">
      <c r="A56" s="24">
        <v>5</v>
      </c>
      <c r="B56" s="315" t="s">
        <v>336</v>
      </c>
      <c r="C56" s="24" t="s">
        <v>337</v>
      </c>
      <c r="D56" s="447"/>
      <c r="E56" s="447"/>
      <c r="F56" s="447"/>
      <c r="G56" s="447"/>
      <c r="H56" s="447"/>
      <c r="I56" s="447"/>
      <c r="J56" s="447"/>
      <c r="K56" s="91"/>
      <c r="L56" s="447"/>
      <c r="M56" s="447"/>
      <c r="N56" s="447"/>
      <c r="O56" s="447"/>
      <c r="P56" s="447"/>
      <c r="Q56" s="25"/>
    </row>
    <row r="57" spans="1:17" ht="31.5">
      <c r="A57" s="24">
        <v>6</v>
      </c>
      <c r="B57" s="315" t="s">
        <v>338</v>
      </c>
      <c r="C57" s="24" t="s">
        <v>339</v>
      </c>
      <c r="D57" s="448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25"/>
    </row>
    <row r="58" spans="1:17" s="112" customFormat="1" ht="31.5">
      <c r="A58" s="36"/>
      <c r="B58" s="37" t="s">
        <v>340</v>
      </c>
      <c r="C58" s="36" t="s">
        <v>339</v>
      </c>
      <c r="D58" s="133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03"/>
    </row>
    <row r="59" spans="1:17" s="112" customFormat="1" ht="31.5">
      <c r="A59" s="36"/>
      <c r="B59" s="38" t="s">
        <v>341</v>
      </c>
      <c r="C59" s="36" t="s">
        <v>342</v>
      </c>
      <c r="D59" s="323"/>
      <c r="E59" s="134"/>
      <c r="F59" s="324"/>
      <c r="G59" s="324"/>
      <c r="H59" s="324"/>
      <c r="I59" s="324"/>
      <c r="J59" s="324"/>
      <c r="K59" s="134"/>
      <c r="L59" s="134"/>
      <c r="M59" s="324"/>
      <c r="N59" s="324"/>
      <c r="O59" s="324"/>
      <c r="P59" s="324"/>
      <c r="Q59" s="103"/>
    </row>
    <row r="60" spans="1:17" s="112" customFormat="1" ht="31.5">
      <c r="A60" s="36">
        <v>7</v>
      </c>
      <c r="B60" s="37" t="s">
        <v>343</v>
      </c>
      <c r="C60" s="36" t="s">
        <v>18</v>
      </c>
      <c r="D60" s="135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03"/>
    </row>
    <row r="61" spans="1:17" s="112" customFormat="1" ht="15.75">
      <c r="A61" s="36">
        <v>8</v>
      </c>
      <c r="B61" s="37" t="s">
        <v>344</v>
      </c>
      <c r="C61" s="510" t="s">
        <v>18</v>
      </c>
      <c r="D61" s="511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103"/>
    </row>
    <row r="62" spans="1:17" ht="15.75">
      <c r="A62" s="24">
        <v>9</v>
      </c>
      <c r="B62" s="315" t="s">
        <v>345</v>
      </c>
      <c r="C62" s="24" t="s">
        <v>18</v>
      </c>
      <c r="D62" s="92"/>
      <c r="E62" s="91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25"/>
    </row>
    <row r="63" spans="1:17" ht="15.75">
      <c r="A63" s="24">
        <v>10</v>
      </c>
      <c r="B63" s="315" t="s">
        <v>346</v>
      </c>
      <c r="C63" s="24" t="s">
        <v>18</v>
      </c>
      <c r="D63" s="179"/>
      <c r="E63" s="180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25"/>
    </row>
    <row r="64" spans="1:17" ht="15.75">
      <c r="A64" s="24"/>
      <c r="B64" s="315" t="s">
        <v>347</v>
      </c>
      <c r="C64" s="24" t="s">
        <v>18</v>
      </c>
      <c r="D64" s="179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25"/>
    </row>
    <row r="65" spans="1:17" ht="31.5">
      <c r="A65" s="316"/>
      <c r="B65" s="317" t="s">
        <v>348</v>
      </c>
      <c r="C65" s="316" t="s">
        <v>18</v>
      </c>
      <c r="D65" s="325"/>
      <c r="E65" s="180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82"/>
    </row>
    <row r="66" spans="1:17" s="112" customFormat="1" ht="15.75">
      <c r="A66" s="75" t="s">
        <v>156</v>
      </c>
      <c r="B66" s="76" t="s">
        <v>349</v>
      </c>
      <c r="C66" s="77"/>
      <c r="D66" s="310"/>
      <c r="E66" s="283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</row>
    <row r="67" spans="1:17" ht="15.75">
      <c r="A67" s="59"/>
      <c r="B67" s="312" t="s">
        <v>350</v>
      </c>
      <c r="C67" s="78"/>
      <c r="D67" s="78"/>
      <c r="E67" s="79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1:18" ht="15.75">
      <c r="A68" s="313">
        <v>1</v>
      </c>
      <c r="B68" s="314" t="s">
        <v>351</v>
      </c>
      <c r="C68" s="313" t="s">
        <v>18</v>
      </c>
      <c r="D68" s="487"/>
      <c r="E68" s="488"/>
      <c r="F68" s="321"/>
      <c r="G68" s="321"/>
      <c r="H68" s="321"/>
      <c r="I68" s="341"/>
      <c r="J68" s="341"/>
      <c r="K68" s="341"/>
      <c r="L68" s="341"/>
      <c r="M68" s="341"/>
      <c r="N68" s="341"/>
      <c r="O68" s="341"/>
      <c r="P68" s="341"/>
      <c r="Q68" s="341"/>
      <c r="R68" s="5"/>
    </row>
    <row r="69" spans="1:17" ht="31.5">
      <c r="A69" s="24">
        <v>2</v>
      </c>
      <c r="B69" s="315" t="s">
        <v>352</v>
      </c>
      <c r="C69" s="24" t="s">
        <v>18</v>
      </c>
      <c r="D69" s="92"/>
      <c r="E69" s="28"/>
      <c r="F69" s="92"/>
      <c r="G69" s="92"/>
      <c r="H69" s="92"/>
      <c r="I69" s="92"/>
      <c r="J69" s="92"/>
      <c r="K69" s="25"/>
      <c r="L69" s="25"/>
      <c r="M69" s="25"/>
      <c r="N69" s="25"/>
      <c r="O69" s="25"/>
      <c r="P69" s="25"/>
      <c r="Q69" s="25"/>
    </row>
    <row r="70" spans="1:17" ht="15.75">
      <c r="A70" s="24">
        <v>3</v>
      </c>
      <c r="B70" s="315" t="s">
        <v>353</v>
      </c>
      <c r="C70" s="24" t="s">
        <v>18</v>
      </c>
      <c r="D70" s="92"/>
      <c r="E70" s="92"/>
      <c r="F70" s="92"/>
      <c r="G70" s="92"/>
      <c r="H70" s="92"/>
      <c r="I70" s="92"/>
      <c r="J70" s="92"/>
      <c r="K70" s="91"/>
      <c r="L70" s="25"/>
      <c r="M70" s="25"/>
      <c r="N70" s="25"/>
      <c r="O70" s="25"/>
      <c r="P70" s="25"/>
      <c r="Q70" s="25"/>
    </row>
    <row r="71" spans="1:17" ht="15.75">
      <c r="A71" s="24">
        <v>4</v>
      </c>
      <c r="B71" s="315" t="s">
        <v>354</v>
      </c>
      <c r="C71" s="24" t="s">
        <v>355</v>
      </c>
      <c r="D71" s="92"/>
      <c r="E71" s="92"/>
      <c r="F71" s="92"/>
      <c r="G71" s="92"/>
      <c r="H71" s="92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5.75">
      <c r="A72" s="24">
        <v>5</v>
      </c>
      <c r="B72" s="315" t="s">
        <v>356</v>
      </c>
      <c r="C72" s="24" t="s">
        <v>357</v>
      </c>
      <c r="D72" s="24"/>
      <c r="E72" s="28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31.5">
      <c r="A73" s="24">
        <v>6</v>
      </c>
      <c r="B73" s="315" t="s">
        <v>358</v>
      </c>
      <c r="C73" s="24" t="s">
        <v>359</v>
      </c>
      <c r="D73" s="92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25"/>
    </row>
    <row r="74" spans="1:17" ht="15.75">
      <c r="A74" s="24">
        <v>7</v>
      </c>
      <c r="B74" s="315" t="s">
        <v>360</v>
      </c>
      <c r="C74" s="24" t="s">
        <v>361</v>
      </c>
      <c r="D74" s="92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25"/>
    </row>
    <row r="75" spans="1:17" ht="15.75">
      <c r="A75" s="24">
        <v>8</v>
      </c>
      <c r="B75" s="315" t="s">
        <v>362</v>
      </c>
      <c r="C75" s="24" t="s">
        <v>361</v>
      </c>
      <c r="D75" s="92"/>
      <c r="E75" s="92"/>
      <c r="F75" s="92"/>
      <c r="G75" s="92"/>
      <c r="H75" s="92"/>
      <c r="I75" s="92"/>
      <c r="J75" s="92"/>
      <c r="K75" s="25"/>
      <c r="L75" s="25"/>
      <c r="M75" s="25"/>
      <c r="N75" s="25"/>
      <c r="O75" s="25"/>
      <c r="P75" s="25"/>
      <c r="Q75" s="25"/>
    </row>
    <row r="76" spans="1:17" ht="31.5">
      <c r="A76" s="24">
        <v>9</v>
      </c>
      <c r="B76" s="315" t="s">
        <v>363</v>
      </c>
      <c r="C76" s="24" t="s">
        <v>361</v>
      </c>
      <c r="D76" s="24"/>
      <c r="E76" s="28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5.75">
      <c r="A77" s="24">
        <v>10</v>
      </c>
      <c r="B77" s="315" t="s">
        <v>364</v>
      </c>
      <c r="C77" s="24" t="s">
        <v>226</v>
      </c>
      <c r="D77" s="24"/>
      <c r="E77" s="28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31.5">
      <c r="A78" s="24">
        <v>11</v>
      </c>
      <c r="B78" s="315" t="s">
        <v>365</v>
      </c>
      <c r="C78" s="24" t="s">
        <v>18</v>
      </c>
      <c r="D78" s="24"/>
      <c r="E78" s="28"/>
      <c r="F78" s="25"/>
      <c r="G78" s="25"/>
      <c r="H78" s="25"/>
      <c r="I78" s="440"/>
      <c r="J78" s="25"/>
      <c r="K78" s="25"/>
      <c r="L78" s="25"/>
      <c r="M78" s="25"/>
      <c r="N78" s="25"/>
      <c r="O78" s="25"/>
      <c r="P78" s="25"/>
      <c r="Q78" s="25"/>
    </row>
    <row r="79" spans="1:17" ht="15.75">
      <c r="A79" s="24">
        <v>12</v>
      </c>
      <c r="B79" s="315" t="s">
        <v>366</v>
      </c>
      <c r="C79" s="24" t="s">
        <v>18</v>
      </c>
      <c r="D79" s="24"/>
      <c r="E79" s="28"/>
      <c r="F79" s="25"/>
      <c r="G79" s="25"/>
      <c r="H79" s="25"/>
      <c r="I79" s="25"/>
      <c r="J79" s="25"/>
      <c r="K79" s="25"/>
      <c r="L79" s="25"/>
      <c r="M79" s="25"/>
      <c r="N79" s="25"/>
      <c r="O79" s="440"/>
      <c r="P79" s="25"/>
      <c r="Q79" s="25"/>
    </row>
    <row r="80" spans="1:17" ht="15.75">
      <c r="A80" s="316">
        <v>13</v>
      </c>
      <c r="B80" s="317" t="s">
        <v>367</v>
      </c>
      <c r="C80" s="316" t="s">
        <v>368</v>
      </c>
      <c r="D80" s="24"/>
      <c r="E80" s="28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82"/>
    </row>
    <row r="81" spans="1:17" ht="31.5">
      <c r="A81" s="59" t="s">
        <v>163</v>
      </c>
      <c r="B81" s="312" t="s">
        <v>369</v>
      </c>
      <c r="C81" s="331"/>
      <c r="D81" s="78"/>
      <c r="E81" s="7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pans="1:17" ht="15.75">
      <c r="A82" s="59"/>
      <c r="B82" s="312" t="s">
        <v>370</v>
      </c>
      <c r="C82" s="331"/>
      <c r="D82" s="78"/>
      <c r="E82" s="7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pans="1:17" ht="31.5">
      <c r="A83" s="332">
        <v>1</v>
      </c>
      <c r="B83" s="333" t="s">
        <v>371</v>
      </c>
      <c r="C83" s="332" t="s">
        <v>285</v>
      </c>
      <c r="D83" s="363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</row>
    <row r="84" spans="1:17" ht="31.5">
      <c r="A84" s="24">
        <v>2</v>
      </c>
      <c r="B84" s="315" t="s">
        <v>372</v>
      </c>
      <c r="C84" s="24" t="s">
        <v>285</v>
      </c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1"/>
    </row>
    <row r="85" spans="1:18" ht="15.75">
      <c r="A85" s="24"/>
      <c r="B85" s="315" t="s">
        <v>373</v>
      </c>
      <c r="C85" s="24" t="s">
        <v>285</v>
      </c>
      <c r="D85" s="489"/>
      <c r="E85" s="141"/>
      <c r="F85" s="489"/>
      <c r="G85" s="489"/>
      <c r="H85" s="489"/>
      <c r="I85" s="490"/>
      <c r="J85" s="490"/>
      <c r="K85" s="141"/>
      <c r="L85" s="140"/>
      <c r="M85" s="140"/>
      <c r="N85" s="140"/>
      <c r="O85" s="140"/>
      <c r="P85" s="140"/>
      <c r="Q85" s="491"/>
      <c r="R85" s="492"/>
    </row>
    <row r="86" spans="1:18" ht="15.75">
      <c r="A86" s="24"/>
      <c r="B86" s="315" t="s">
        <v>374</v>
      </c>
      <c r="C86" s="24" t="s">
        <v>285</v>
      </c>
      <c r="D86" s="489"/>
      <c r="E86" s="141"/>
      <c r="F86" s="489"/>
      <c r="G86" s="489"/>
      <c r="H86" s="489"/>
      <c r="I86" s="490"/>
      <c r="J86" s="490"/>
      <c r="K86" s="141"/>
      <c r="L86" s="140"/>
      <c r="M86" s="140"/>
      <c r="N86" s="140"/>
      <c r="O86" s="140"/>
      <c r="P86" s="140"/>
      <c r="Q86" s="491"/>
      <c r="R86" s="492"/>
    </row>
    <row r="87" spans="1:18" ht="15.75">
      <c r="A87" s="24"/>
      <c r="B87" s="315" t="s">
        <v>375</v>
      </c>
      <c r="C87" s="24" t="s">
        <v>285</v>
      </c>
      <c r="D87" s="489"/>
      <c r="E87" s="141"/>
      <c r="F87" s="489"/>
      <c r="G87" s="489"/>
      <c r="H87" s="489"/>
      <c r="I87" s="490"/>
      <c r="J87" s="490"/>
      <c r="K87" s="141"/>
      <c r="L87" s="140"/>
      <c r="M87" s="140"/>
      <c r="N87" s="140"/>
      <c r="O87" s="140"/>
      <c r="P87" s="140"/>
      <c r="Q87" s="491"/>
      <c r="R87" s="492"/>
    </row>
    <row r="88" spans="1:17" ht="31.5">
      <c r="A88" s="24">
        <v>3</v>
      </c>
      <c r="B88" s="315" t="s">
        <v>376</v>
      </c>
      <c r="C88" s="24" t="s">
        <v>285</v>
      </c>
      <c r="D88" s="489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</row>
    <row r="89" spans="1:17" ht="15.75">
      <c r="A89" s="24"/>
      <c r="B89" s="315" t="s">
        <v>377</v>
      </c>
      <c r="C89" s="24" t="s">
        <v>285</v>
      </c>
      <c r="D89" s="489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</row>
    <row r="90" spans="1:17" ht="15.75">
      <c r="A90" s="48"/>
      <c r="B90" s="493" t="s">
        <v>378</v>
      </c>
      <c r="C90" s="48" t="s">
        <v>285</v>
      </c>
      <c r="D90" s="494"/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</row>
    <row r="91" spans="1:17" ht="15.75">
      <c r="A91" s="59"/>
      <c r="B91" s="312" t="s">
        <v>379</v>
      </c>
      <c r="C91" s="78"/>
      <c r="D91" s="78"/>
      <c r="E91" s="79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</row>
    <row r="92" spans="1:17" ht="15.75">
      <c r="A92" s="313">
        <v>1</v>
      </c>
      <c r="B92" s="314" t="s">
        <v>380</v>
      </c>
      <c r="C92" s="313" t="s">
        <v>285</v>
      </c>
      <c r="D92" s="495"/>
      <c r="E92" s="496"/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341"/>
    </row>
    <row r="93" spans="1:17" ht="15.75">
      <c r="A93" s="24"/>
      <c r="B93" s="318" t="s">
        <v>381</v>
      </c>
      <c r="C93" s="24" t="s">
        <v>285</v>
      </c>
      <c r="D93" s="92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25"/>
    </row>
    <row r="94" spans="1:17" ht="15.75">
      <c r="A94" s="24">
        <v>2</v>
      </c>
      <c r="B94" s="315" t="s">
        <v>382</v>
      </c>
      <c r="C94" s="24" t="s">
        <v>18</v>
      </c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25"/>
    </row>
    <row r="95" spans="1:17" ht="31.5">
      <c r="A95" s="24">
        <v>3</v>
      </c>
      <c r="B95" s="315" t="s">
        <v>383</v>
      </c>
      <c r="C95" s="24" t="s">
        <v>285</v>
      </c>
      <c r="D95" s="334"/>
      <c r="E95" s="91"/>
      <c r="F95" s="451"/>
      <c r="G95" s="451"/>
      <c r="H95" s="451"/>
      <c r="I95" s="451"/>
      <c r="J95" s="451"/>
      <c r="K95" s="497"/>
      <c r="L95" s="91"/>
      <c r="M95" s="91"/>
      <c r="N95" s="91"/>
      <c r="O95" s="91"/>
      <c r="P95" s="91"/>
      <c r="Q95" s="25"/>
    </row>
    <row r="96" spans="1:17" ht="31.5">
      <c r="A96" s="24">
        <v>4</v>
      </c>
      <c r="B96" s="315" t="s">
        <v>384</v>
      </c>
      <c r="C96" s="24" t="s">
        <v>18</v>
      </c>
      <c r="D96" s="92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25"/>
    </row>
    <row r="97" spans="1:17" ht="15.75">
      <c r="A97" s="24">
        <v>5</v>
      </c>
      <c r="B97" s="315" t="s">
        <v>385</v>
      </c>
      <c r="C97" s="24" t="s">
        <v>126</v>
      </c>
      <c r="D97" s="92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25"/>
    </row>
    <row r="98" spans="1:17" ht="31.5">
      <c r="A98" s="24">
        <v>6</v>
      </c>
      <c r="B98" s="315" t="s">
        <v>386</v>
      </c>
      <c r="C98" s="24" t="s">
        <v>285</v>
      </c>
      <c r="D98" s="92"/>
      <c r="E98" s="91"/>
      <c r="F98" s="91"/>
      <c r="G98" s="91"/>
      <c r="H98" s="91"/>
      <c r="I98" s="91"/>
      <c r="J98" s="91"/>
      <c r="K98" s="451"/>
      <c r="L98" s="91"/>
      <c r="M98" s="91"/>
      <c r="N98" s="91"/>
      <c r="O98" s="91"/>
      <c r="P98" s="91"/>
      <c r="Q98" s="25"/>
    </row>
    <row r="99" spans="1:17" ht="31.5">
      <c r="A99" s="24">
        <v>7</v>
      </c>
      <c r="B99" s="315" t="s">
        <v>387</v>
      </c>
      <c r="C99" s="24" t="s">
        <v>285</v>
      </c>
      <c r="D99" s="92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25"/>
    </row>
    <row r="100" spans="1:17" ht="31.5">
      <c r="A100" s="24"/>
      <c r="B100" s="315" t="s">
        <v>388</v>
      </c>
      <c r="C100" s="24" t="s">
        <v>18</v>
      </c>
      <c r="D100" s="92"/>
      <c r="E100" s="91"/>
      <c r="F100" s="91"/>
      <c r="G100" s="91"/>
      <c r="H100" s="498"/>
      <c r="I100" s="91"/>
      <c r="J100" s="91"/>
      <c r="K100" s="91"/>
      <c r="L100" s="91"/>
      <c r="M100" s="91"/>
      <c r="N100" s="91"/>
      <c r="O100" s="91"/>
      <c r="P100" s="91"/>
      <c r="Q100" s="25"/>
    </row>
    <row r="101" spans="1:17" ht="31.5">
      <c r="A101" s="24">
        <v>8</v>
      </c>
      <c r="B101" s="315" t="s">
        <v>389</v>
      </c>
      <c r="C101" s="24" t="s">
        <v>18</v>
      </c>
      <c r="D101" s="92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25"/>
    </row>
    <row r="102" spans="1:17" ht="15.75">
      <c r="A102" s="316">
        <v>9</v>
      </c>
      <c r="B102" s="317" t="s">
        <v>390</v>
      </c>
      <c r="C102" s="316" t="s">
        <v>18</v>
      </c>
      <c r="D102" s="499"/>
      <c r="E102" s="441"/>
      <c r="F102" s="442"/>
      <c r="G102" s="442"/>
      <c r="H102" s="442"/>
      <c r="I102" s="442"/>
      <c r="J102" s="442"/>
      <c r="K102" s="442"/>
      <c r="L102" s="442"/>
      <c r="M102" s="442"/>
      <c r="N102" s="442"/>
      <c r="O102" s="442"/>
      <c r="P102" s="442"/>
      <c r="Q102" s="82"/>
    </row>
    <row r="103" spans="1:17" ht="31.5">
      <c r="A103" s="59" t="s">
        <v>228</v>
      </c>
      <c r="B103" s="312" t="s">
        <v>391</v>
      </c>
      <c r="C103" s="331"/>
      <c r="D103" s="78"/>
      <c r="E103" s="79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</row>
    <row r="104" spans="1:17" ht="15.75">
      <c r="A104" s="327"/>
      <c r="B104" s="328" t="s">
        <v>392</v>
      </c>
      <c r="C104" s="329"/>
      <c r="D104" s="332"/>
      <c r="E104" s="330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1:17" ht="15.75">
      <c r="A105" s="24">
        <v>1</v>
      </c>
      <c r="B105" s="315" t="s">
        <v>393</v>
      </c>
      <c r="C105" s="24" t="s">
        <v>126</v>
      </c>
      <c r="D105" s="340"/>
      <c r="E105" s="91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25"/>
    </row>
    <row r="106" spans="1:17" ht="15.75">
      <c r="A106" s="24">
        <v>2</v>
      </c>
      <c r="B106" s="315" t="s">
        <v>394</v>
      </c>
      <c r="C106" s="24" t="s">
        <v>18</v>
      </c>
      <c r="D106" s="92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25"/>
    </row>
    <row r="107" spans="1:17" ht="15.75">
      <c r="A107" s="24">
        <v>3</v>
      </c>
      <c r="B107" s="315" t="s">
        <v>395</v>
      </c>
      <c r="C107" s="24" t="s">
        <v>126</v>
      </c>
      <c r="D107" s="500"/>
      <c r="E107" s="91"/>
      <c r="F107" s="500"/>
      <c r="G107" s="501"/>
      <c r="H107" s="501"/>
      <c r="I107" s="501"/>
      <c r="J107" s="502"/>
      <c r="K107" s="91"/>
      <c r="L107" s="502"/>
      <c r="M107" s="502"/>
      <c r="N107" s="502"/>
      <c r="O107" s="502"/>
      <c r="P107" s="502"/>
      <c r="Q107" s="25"/>
    </row>
    <row r="108" spans="1:17" ht="15.75">
      <c r="A108" s="24">
        <v>4</v>
      </c>
      <c r="B108" s="315" t="s">
        <v>396</v>
      </c>
      <c r="C108" s="24" t="s">
        <v>18</v>
      </c>
      <c r="D108" s="506"/>
      <c r="E108" s="91"/>
      <c r="F108" s="507"/>
      <c r="G108" s="507"/>
      <c r="H108" s="507"/>
      <c r="I108" s="507"/>
      <c r="J108" s="507"/>
      <c r="K108" s="91"/>
      <c r="L108" s="91"/>
      <c r="M108" s="91"/>
      <c r="N108" s="91"/>
      <c r="O108" s="503"/>
      <c r="P108" s="91"/>
      <c r="Q108" s="25"/>
    </row>
    <row r="109" spans="1:17" ht="15.75">
      <c r="A109" s="24">
        <v>5</v>
      </c>
      <c r="B109" s="315" t="s">
        <v>397</v>
      </c>
      <c r="C109" s="24" t="s">
        <v>18</v>
      </c>
      <c r="D109" s="92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25"/>
    </row>
    <row r="110" spans="1:17" ht="15.75">
      <c r="A110" s="24">
        <v>6</v>
      </c>
      <c r="B110" s="315" t="s">
        <v>398</v>
      </c>
      <c r="C110" s="24" t="s">
        <v>126</v>
      </c>
      <c r="D110" s="500"/>
      <c r="E110" s="91"/>
      <c r="F110" s="500"/>
      <c r="G110" s="504"/>
      <c r="H110" s="504"/>
      <c r="I110" s="504"/>
      <c r="J110" s="504"/>
      <c r="K110" s="504"/>
      <c r="L110" s="504"/>
      <c r="M110" s="504"/>
      <c r="N110" s="504"/>
      <c r="O110" s="504"/>
      <c r="P110" s="504"/>
      <c r="Q110" s="25"/>
    </row>
    <row r="111" spans="1:17" ht="15.75">
      <c r="A111" s="24">
        <v>7</v>
      </c>
      <c r="B111" s="315" t="s">
        <v>399</v>
      </c>
      <c r="C111" s="24" t="s">
        <v>18</v>
      </c>
      <c r="D111" s="92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25"/>
    </row>
    <row r="112" spans="1:17" ht="15.75">
      <c r="A112" s="24">
        <v>8</v>
      </c>
      <c r="B112" s="315" t="s">
        <v>400</v>
      </c>
      <c r="C112" s="24" t="s">
        <v>126</v>
      </c>
      <c r="D112" s="92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25"/>
    </row>
    <row r="113" spans="1:17" ht="15.75">
      <c r="A113" s="24">
        <v>9</v>
      </c>
      <c r="B113" s="315" t="s">
        <v>401</v>
      </c>
      <c r="C113" s="24" t="s">
        <v>18</v>
      </c>
      <c r="D113" s="92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25"/>
    </row>
    <row r="114" spans="1:17" ht="15.75">
      <c r="A114" s="24">
        <v>10</v>
      </c>
      <c r="B114" s="315" t="s">
        <v>402</v>
      </c>
      <c r="C114" s="24" t="s">
        <v>126</v>
      </c>
      <c r="D114" s="92"/>
      <c r="E114" s="91"/>
      <c r="F114" s="91"/>
      <c r="G114" s="91"/>
      <c r="H114" s="91"/>
      <c r="I114" s="91"/>
      <c r="J114" s="91"/>
      <c r="K114" s="455"/>
      <c r="L114" s="91"/>
      <c r="M114" s="91"/>
      <c r="N114" s="91"/>
      <c r="O114" s="91"/>
      <c r="P114" s="91"/>
      <c r="Q114" s="25"/>
    </row>
    <row r="115" spans="1:17" ht="15.75">
      <c r="A115" s="24">
        <v>11</v>
      </c>
      <c r="B115" s="315" t="s">
        <v>403</v>
      </c>
      <c r="C115" s="24" t="s">
        <v>19</v>
      </c>
      <c r="D115" s="92"/>
      <c r="E115" s="91"/>
      <c r="F115" s="91"/>
      <c r="G115" s="91"/>
      <c r="H115" s="91"/>
      <c r="I115" s="91"/>
      <c r="J115" s="91"/>
      <c r="K115" s="505"/>
      <c r="L115" s="91"/>
      <c r="M115" s="91"/>
      <c r="N115" s="91"/>
      <c r="O115" s="91"/>
      <c r="P115" s="91"/>
      <c r="Q115" s="25"/>
    </row>
    <row r="116" spans="1:17" ht="15.75">
      <c r="A116" s="349"/>
      <c r="B116" s="350"/>
      <c r="C116" s="349"/>
      <c r="D116" s="48"/>
      <c r="E116" s="4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</sheetData>
  <sheetProtection/>
  <mergeCells count="3">
    <mergeCell ref="B1:K1"/>
    <mergeCell ref="A3:Q3"/>
    <mergeCell ref="A4:Q4"/>
  </mergeCells>
  <printOptions horizontalCentered="1"/>
  <pageMargins left="0.2" right="0.2" top="0.748031496062992" bottom="0.655511811" header="0.52" footer="0.47244094488189"/>
  <pageSetup fitToHeight="0" fitToWidth="1" horizontalDpi="600" verticalDpi="600" orientation="landscape" paperSize="9" scale="76" r:id="rId1"/>
  <headerFooter alignWithMargins="0">
    <oddFooter>&amp;R&amp;"Times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Q24"/>
  <sheetViews>
    <sheetView zoomScalePageLayoutView="0" workbookViewId="0" topLeftCell="B4">
      <pane xSplit="3" ySplit="3" topLeftCell="K7" activePane="bottomRight" state="frozen"/>
      <selection pane="topLeft" activeCell="B4" sqref="B4"/>
      <selection pane="topRight" activeCell="E4" sqref="E4"/>
      <selection pane="bottomLeft" activeCell="B7" sqref="B7"/>
      <selection pane="bottomRight" activeCell="D8" sqref="D8:Q24"/>
    </sheetView>
  </sheetViews>
  <sheetFormatPr defaultColWidth="9.140625" defaultRowHeight="12.75"/>
  <cols>
    <col min="1" max="1" width="5.8515625" style="639" customWidth="1"/>
    <col min="2" max="2" width="37.57421875" style="640" customWidth="1"/>
    <col min="3" max="3" width="14.8515625" style="641" customWidth="1"/>
    <col min="4" max="4" width="10.8515625" style="641" customWidth="1"/>
    <col min="5" max="5" width="12.00390625" style="639" customWidth="1"/>
    <col min="6" max="7" width="7.7109375" style="513" customWidth="1"/>
    <col min="8" max="8" width="8.421875" style="513" bestFit="1" customWidth="1"/>
    <col min="9" max="10" width="8.57421875" style="513" customWidth="1"/>
    <col min="11" max="11" width="11.8515625" style="513" customWidth="1"/>
    <col min="12" max="13" width="8.57421875" style="513" customWidth="1"/>
    <col min="14" max="14" width="10.140625" style="513" customWidth="1"/>
    <col min="15" max="16" width="8.57421875" style="513" customWidth="1"/>
    <col min="17" max="17" width="11.140625" style="513" customWidth="1"/>
    <col min="18" max="16384" width="9.140625" style="513" customWidth="1"/>
  </cols>
  <sheetData>
    <row r="1" spans="1:12" ht="23.25" customHeight="1">
      <c r="A1" s="16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5" t="s">
        <v>0</v>
      </c>
    </row>
    <row r="2" spans="1:12" ht="23.25" customHeight="1">
      <c r="A2" s="513"/>
      <c r="B2" s="33"/>
      <c r="C2" s="33"/>
      <c r="D2" s="33"/>
      <c r="E2" s="33"/>
      <c r="F2" s="33"/>
      <c r="G2" s="33"/>
      <c r="H2" s="33"/>
      <c r="I2" s="33"/>
      <c r="J2" s="33"/>
      <c r="K2" s="33"/>
      <c r="L2" s="5" t="s">
        <v>507</v>
      </c>
    </row>
    <row r="3" spans="1:17" ht="22.5" customHeight="1">
      <c r="A3" s="803" t="s">
        <v>434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</row>
    <row r="4" spans="1:17" ht="30" customHeight="1">
      <c r="A4" s="804" t="s">
        <v>435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</row>
    <row r="5" spans="1:11" ht="16.5">
      <c r="A5" s="17"/>
      <c r="B5" s="18"/>
      <c r="C5" s="19"/>
      <c r="D5" s="19"/>
      <c r="E5" s="17"/>
      <c r="F5" s="20"/>
      <c r="G5" s="20"/>
      <c r="H5" s="20"/>
      <c r="I5" s="20"/>
      <c r="J5" s="21"/>
      <c r="K5" s="21"/>
    </row>
    <row r="6" spans="1:17" s="22" customFormat="1" ht="72" customHeight="1">
      <c r="A6" s="57" t="s">
        <v>13</v>
      </c>
      <c r="B6" s="57" t="s">
        <v>14</v>
      </c>
      <c r="C6" s="57" t="s">
        <v>15</v>
      </c>
      <c r="D6" s="136" t="s">
        <v>603</v>
      </c>
      <c r="E6" s="136" t="s">
        <v>604</v>
      </c>
      <c r="F6" s="136" t="s">
        <v>605</v>
      </c>
      <c r="G6" s="136" t="s">
        <v>606</v>
      </c>
      <c r="H6" s="136" t="s">
        <v>607</v>
      </c>
      <c r="I6" s="136" t="s">
        <v>608</v>
      </c>
      <c r="J6" s="136" t="s">
        <v>609</v>
      </c>
      <c r="K6" s="136" t="s">
        <v>610</v>
      </c>
      <c r="L6" s="136" t="s">
        <v>611</v>
      </c>
      <c r="M6" s="136" t="s">
        <v>612</v>
      </c>
      <c r="N6" s="136" t="s">
        <v>613</v>
      </c>
      <c r="O6" s="136" t="s">
        <v>614</v>
      </c>
      <c r="P6" s="136" t="s">
        <v>615</v>
      </c>
      <c r="Q6" s="136" t="s">
        <v>616</v>
      </c>
    </row>
    <row r="7" spans="1:17" ht="27" customHeight="1">
      <c r="A7" s="336" t="s">
        <v>8</v>
      </c>
      <c r="B7" s="476" t="s">
        <v>404</v>
      </c>
      <c r="C7" s="514"/>
      <c r="D7" s="514"/>
      <c r="E7" s="624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</row>
    <row r="8" spans="1:17" ht="47.25">
      <c r="A8" s="336">
        <v>1</v>
      </c>
      <c r="B8" s="508" t="s">
        <v>405</v>
      </c>
      <c r="C8" s="336" t="s">
        <v>406</v>
      </c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7"/>
      <c r="P8" s="627"/>
      <c r="Q8" s="627"/>
    </row>
    <row r="9" spans="1:17" ht="47.25">
      <c r="A9" s="514">
        <v>1.1</v>
      </c>
      <c r="B9" s="628" t="s">
        <v>407</v>
      </c>
      <c r="C9" s="514" t="s">
        <v>406</v>
      </c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7"/>
    </row>
    <row r="10" spans="1:17" ht="15.75">
      <c r="A10" s="514"/>
      <c r="B10" s="628" t="s">
        <v>408</v>
      </c>
      <c r="C10" s="514" t="s">
        <v>406</v>
      </c>
      <c r="D10" s="626"/>
      <c r="E10" s="627"/>
      <c r="F10" s="626"/>
      <c r="G10" s="626"/>
      <c r="H10" s="626"/>
      <c r="I10" s="627"/>
      <c r="J10" s="627"/>
      <c r="K10" s="627"/>
      <c r="L10" s="627"/>
      <c r="M10" s="627"/>
      <c r="N10" s="627"/>
      <c r="O10" s="627"/>
      <c r="P10" s="627"/>
      <c r="Q10" s="627"/>
    </row>
    <row r="11" spans="1:17" ht="15.75">
      <c r="A11" s="514"/>
      <c r="B11" s="628" t="s">
        <v>409</v>
      </c>
      <c r="C11" s="514" t="s">
        <v>406</v>
      </c>
      <c r="D11" s="626"/>
      <c r="E11" s="627"/>
      <c r="F11" s="626"/>
      <c r="G11" s="626"/>
      <c r="H11" s="626"/>
      <c r="I11" s="626"/>
      <c r="J11" s="627"/>
      <c r="K11" s="627"/>
      <c r="L11" s="627"/>
      <c r="M11" s="627"/>
      <c r="N11" s="627"/>
      <c r="O11" s="627"/>
      <c r="P11" s="627"/>
      <c r="Q11" s="627"/>
    </row>
    <row r="12" spans="1:17" ht="47.25">
      <c r="A12" s="514"/>
      <c r="B12" s="628" t="s">
        <v>410</v>
      </c>
      <c r="C12" s="514" t="s">
        <v>18</v>
      </c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7"/>
    </row>
    <row r="13" spans="1:17" ht="15.75">
      <c r="A13" s="336"/>
      <c r="B13" s="628" t="s">
        <v>408</v>
      </c>
      <c r="C13" s="514" t="s">
        <v>18</v>
      </c>
      <c r="D13" s="626"/>
      <c r="E13" s="627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7"/>
    </row>
    <row r="14" spans="1:17" ht="15.75">
      <c r="A14" s="336"/>
      <c r="B14" s="628" t="s">
        <v>409</v>
      </c>
      <c r="C14" s="514" t="s">
        <v>18</v>
      </c>
      <c r="D14" s="626"/>
      <c r="E14" s="627"/>
      <c r="F14" s="626"/>
      <c r="G14" s="626"/>
      <c r="H14" s="626"/>
      <c r="I14" s="626"/>
      <c r="J14" s="630"/>
      <c r="K14" s="627"/>
      <c r="L14" s="630"/>
      <c r="M14" s="627"/>
      <c r="N14" s="627"/>
      <c r="O14" s="627"/>
      <c r="P14" s="627"/>
      <c r="Q14" s="627"/>
    </row>
    <row r="15" spans="1:17" ht="47.25">
      <c r="A15" s="514"/>
      <c r="B15" s="628" t="s">
        <v>411</v>
      </c>
      <c r="C15" s="514" t="s">
        <v>412</v>
      </c>
      <c r="D15" s="631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27"/>
      <c r="P15" s="627"/>
      <c r="Q15" s="627"/>
    </row>
    <row r="16" spans="1:17" ht="18.75">
      <c r="A16" s="336"/>
      <c r="B16" s="628" t="s">
        <v>408</v>
      </c>
      <c r="C16" s="514" t="s">
        <v>412</v>
      </c>
      <c r="D16" s="631"/>
      <c r="E16" s="632"/>
      <c r="F16" s="631"/>
      <c r="G16" s="631"/>
      <c r="H16" s="631"/>
      <c r="I16" s="632"/>
      <c r="J16" s="632"/>
      <c r="K16" s="632"/>
      <c r="L16" s="632"/>
      <c r="M16" s="632"/>
      <c r="N16" s="632"/>
      <c r="O16" s="627"/>
      <c r="P16" s="627"/>
      <c r="Q16" s="627"/>
    </row>
    <row r="17" spans="1:17" ht="18.75">
      <c r="A17" s="336"/>
      <c r="B17" s="628" t="s">
        <v>409</v>
      </c>
      <c r="C17" s="514" t="s">
        <v>412</v>
      </c>
      <c r="D17" s="631"/>
      <c r="E17" s="632"/>
      <c r="F17" s="631"/>
      <c r="G17" s="631"/>
      <c r="H17" s="631"/>
      <c r="I17" s="631"/>
      <c r="J17" s="632"/>
      <c r="K17" s="632"/>
      <c r="L17" s="632"/>
      <c r="M17" s="632"/>
      <c r="N17" s="632"/>
      <c r="O17" s="627"/>
      <c r="P17" s="627"/>
      <c r="Q17" s="627"/>
    </row>
    <row r="18" spans="1:17" ht="31.5">
      <c r="A18" s="514">
        <v>1.2</v>
      </c>
      <c r="B18" s="633" t="s">
        <v>413</v>
      </c>
      <c r="C18" s="514" t="s">
        <v>126</v>
      </c>
      <c r="D18" s="631"/>
      <c r="E18" s="632"/>
      <c r="F18" s="631"/>
      <c r="G18" s="631"/>
      <c r="H18" s="631"/>
      <c r="I18" s="631"/>
      <c r="J18" s="632"/>
      <c r="K18" s="632"/>
      <c r="L18" s="632"/>
      <c r="M18" s="632"/>
      <c r="N18" s="632"/>
      <c r="O18" s="627"/>
      <c r="P18" s="627"/>
      <c r="Q18" s="627"/>
    </row>
    <row r="19" spans="1:17" ht="31.5">
      <c r="A19" s="514"/>
      <c r="B19" s="633" t="s">
        <v>414</v>
      </c>
      <c r="C19" s="514" t="s">
        <v>18</v>
      </c>
      <c r="D19" s="626"/>
      <c r="E19" s="627"/>
      <c r="F19" s="626"/>
      <c r="G19" s="626"/>
      <c r="H19" s="626"/>
      <c r="I19" s="626"/>
      <c r="J19" s="630"/>
      <c r="K19" s="627"/>
      <c r="L19" s="630"/>
      <c r="M19" s="630"/>
      <c r="N19" s="509"/>
      <c r="O19" s="627"/>
      <c r="P19" s="627"/>
      <c r="Q19" s="627"/>
    </row>
    <row r="20" spans="1:17" ht="24" customHeight="1">
      <c r="A20" s="336" t="s">
        <v>10</v>
      </c>
      <c r="B20" s="476" t="s">
        <v>415</v>
      </c>
      <c r="C20" s="336"/>
      <c r="D20" s="626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</row>
    <row r="21" spans="1:17" ht="31.5">
      <c r="A21" s="514">
        <v>1</v>
      </c>
      <c r="B21" s="633" t="s">
        <v>416</v>
      </c>
      <c r="C21" s="514" t="s">
        <v>18</v>
      </c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7"/>
    </row>
    <row r="22" spans="1:17" ht="31.5">
      <c r="A22" s="514">
        <v>2</v>
      </c>
      <c r="B22" s="633" t="s">
        <v>417</v>
      </c>
      <c r="C22" s="514" t="s">
        <v>18</v>
      </c>
      <c r="D22" s="626"/>
      <c r="E22" s="627"/>
      <c r="F22" s="627"/>
      <c r="G22" s="627"/>
      <c r="H22" s="634"/>
      <c r="I22" s="634"/>
      <c r="J22" s="634"/>
      <c r="K22" s="627"/>
      <c r="L22" s="627"/>
      <c r="M22" s="627"/>
      <c r="N22" s="627"/>
      <c r="O22" s="627"/>
      <c r="P22" s="627"/>
      <c r="Q22" s="627"/>
    </row>
    <row r="23" spans="1:17" ht="31.5">
      <c r="A23" s="514">
        <v>3</v>
      </c>
      <c r="B23" s="633" t="s">
        <v>418</v>
      </c>
      <c r="C23" s="514" t="s">
        <v>18</v>
      </c>
      <c r="D23" s="626"/>
      <c r="E23" s="626"/>
      <c r="F23" s="626"/>
      <c r="G23" s="626"/>
      <c r="H23" s="626"/>
      <c r="I23" s="627"/>
      <c r="J23" s="627"/>
      <c r="K23" s="627"/>
      <c r="L23" s="627"/>
      <c r="M23" s="627"/>
      <c r="N23" s="627"/>
      <c r="O23" s="627"/>
      <c r="P23" s="627"/>
      <c r="Q23" s="627"/>
    </row>
    <row r="24" spans="1:17" ht="15.75">
      <c r="A24" s="635"/>
      <c r="B24" s="636"/>
      <c r="C24" s="635"/>
      <c r="D24" s="637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638"/>
      <c r="Q24" s="638"/>
    </row>
  </sheetData>
  <sheetProtection/>
  <mergeCells count="3">
    <mergeCell ref="B1:K1"/>
    <mergeCell ref="A3:Q3"/>
    <mergeCell ref="A4:Q4"/>
  </mergeCells>
  <printOptions horizontalCentered="1"/>
  <pageMargins left="0.2" right="0.2" top="0.748031496062992" bottom="0.655511811" header="0.511811023622047" footer="0.47244094488189"/>
  <pageSetup fitToHeight="0" fitToWidth="1" horizontalDpi="600" verticalDpi="600" orientation="landscape" paperSize="9" scale="77" r:id="rId1"/>
  <headerFooter alignWithMargins="0">
    <oddFooter>&amp;R&amp;"Times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Admin</cp:lastModifiedBy>
  <cp:lastPrinted>2019-08-02T04:11:33Z</cp:lastPrinted>
  <dcterms:created xsi:type="dcterms:W3CDTF">2014-08-21T00:59:34Z</dcterms:created>
  <dcterms:modified xsi:type="dcterms:W3CDTF">2019-08-02T04:13:48Z</dcterms:modified>
  <cp:category/>
  <cp:version/>
  <cp:contentType/>
  <cp:contentStatus/>
</cp:coreProperties>
</file>