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tabRatio="688" activeTab="5"/>
  </bookViews>
  <sheets>
    <sheet name="BIEU CHUNG 1" sheetId="1" r:id="rId1"/>
    <sheet name="BIEU CHUNG CHI TIET 2" sheetId="2" r:id="rId2"/>
    <sheet name="B1-Đất sx" sheetId="3" r:id="rId3"/>
    <sheet name="B1.1-Chi tiết đất sx" sheetId="4" r:id="rId4"/>
    <sheet name="NUOC" sheetId="5" r:id="rId5"/>
    <sheet name="DCDC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Số hộ này bao gồm hộ vay thuộc xã DBKK</t>
        </r>
      </text>
    </comment>
    <comment ref="O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Vốn này bao gồm vốn của cả xã, thôn thuộc xã DBKK</t>
        </r>
      </text>
    </comment>
    <comment ref="M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có 25 hộ dang ký hỗ trợ trực tiếp. Hộ còn lại thuộc diện thôn ĐBKK có nhu cầu vay vốn</t>
        </r>
      </text>
    </comment>
    <comment ref="J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dien tích lay tong von và chia trung binh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Số hộ này bao gồm hộ vay thuộc xã DBKK</t>
        </r>
      </text>
    </comment>
    <comment ref="I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Vốn này bao gồm vốn của cả xã, thôn thuộc xã DBKK</t>
        </r>
      </text>
    </comment>
    <comment ref="G1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có 25 hộ dang ký hỗ trợ trực tiếp. Hộ còn lại thuộc diện thôn ĐBKK có nhu cầu vay vốn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P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diện tích *15 triệu chia 2,5</t>
        </r>
      </text>
    </comment>
  </commentList>
</comments>
</file>

<file path=xl/sharedStrings.xml><?xml version="1.0" encoding="utf-8"?>
<sst xmlns="http://schemas.openxmlformats.org/spreadsheetml/2006/main" count="294" uniqueCount="206">
  <si>
    <t>STT</t>
  </si>
  <si>
    <t>Đất sản xuất</t>
  </si>
  <si>
    <t>Vốn hỗ trợ</t>
  </si>
  <si>
    <t>Đơn vị tính: triệu đồng</t>
  </si>
  <si>
    <t>Diện tích (ha)</t>
  </si>
  <si>
    <t>Vốn ngân sách TW hỗ trợ</t>
  </si>
  <si>
    <t>Vốn vay từ NH CSXH</t>
  </si>
  <si>
    <t>Kinh phí</t>
  </si>
  <si>
    <t>Nước sinh hoạt phân tán</t>
  </si>
  <si>
    <t>Số hộ</t>
  </si>
  <si>
    <t>Số TT</t>
  </si>
  <si>
    <t>Vốn vay</t>
  </si>
  <si>
    <t>Tổng nhu cầu vốn</t>
  </si>
  <si>
    <t>Đất ở</t>
  </si>
  <si>
    <t>Đất rừng sản xuất</t>
  </si>
  <si>
    <t>Tổng cộng</t>
  </si>
  <si>
    <t>A Lưới</t>
  </si>
  <si>
    <t>Nam Đông</t>
  </si>
  <si>
    <t>Phú Lộc</t>
  </si>
  <si>
    <t>Phong Điền</t>
  </si>
  <si>
    <t>UBND TỈNH THỪA THIÊN HUẾ</t>
  </si>
  <si>
    <t xml:space="preserve">Huyện, thị xã </t>
  </si>
  <si>
    <t>Huyện, thị xã</t>
  </si>
  <si>
    <t>TX. Hương Trà</t>
  </si>
  <si>
    <t>Ghi chú</t>
  </si>
  <si>
    <t xml:space="preserve"> </t>
  </si>
  <si>
    <t>Đất nuôi trồng thủy sản</t>
  </si>
  <si>
    <t>Hạng mục</t>
  </si>
  <si>
    <t>ĐVT</t>
  </si>
  <si>
    <t>Số lượng</t>
  </si>
  <si>
    <t>Địa phương</t>
  </si>
  <si>
    <t>Ha/hộ</t>
  </si>
  <si>
    <t>Nước sinh hoạt</t>
  </si>
  <si>
    <t>Hộ</t>
  </si>
  <si>
    <t>Tổng cộng:</t>
  </si>
  <si>
    <t>T/M. ỦY BAN NHÂN DÂN TỈNH THỪA THIÊN HUẾ</t>
  </si>
  <si>
    <t>TX. H ương Trà</t>
  </si>
  <si>
    <t>Trung ương</t>
  </si>
  <si>
    <t xml:space="preserve"> - Hỗ trợ chuyển đổi nghề</t>
  </si>
  <si>
    <t>Vay vốn</t>
  </si>
  <si>
    <t>Hỗ trợ bố trí sắp xếp ổn định dân cư</t>
  </si>
  <si>
    <t xml:space="preserve"> - Hỗ trợ đất sản xuất</t>
  </si>
  <si>
    <t>TỔNG HỢP NHU CẦU THỰC HIỆN CHÍNH SÁCH HỖ TRỢ ĐẤT Ở, ĐẤT SẢN XUẤT, NƯỚC SINH HOẠT, 
BỐ TRÍ SẮP XẾP ỔN ĐỊNH DÂN CƯ THEO QUYẾT ĐỊNH 2085/QĐ-TTG NGÀY 31/10/2016 CỦA THỦ TƯỚNG CHÍNH PHỦ</t>
  </si>
  <si>
    <t>Tổng vốn vay</t>
  </si>
  <si>
    <t>Bố trí sắp xếp ổn định dân cư</t>
  </si>
  <si>
    <t>Vốn hỗ trợ từ NSĐP</t>
  </si>
  <si>
    <t>Hỗ trợ đất sản xuất</t>
  </si>
  <si>
    <t>Hỗ trợ chuyển đổi nghề</t>
  </si>
  <si>
    <t>Số hộ</t>
  </si>
  <si>
    <t>Số điểm ĐCĐC</t>
  </si>
  <si>
    <t>Tập trung</t>
  </si>
  <si>
    <t>Xen ghép</t>
  </si>
  <si>
    <t>3 = (6+9+ 13+16+18)</t>
  </si>
  <si>
    <t>4=(11+14 +17+21)</t>
  </si>
  <si>
    <t>5= (12+15)</t>
  </si>
  <si>
    <t>Tổng số</t>
  </si>
  <si>
    <t>Tổng số lượt hộ hưởng các chính sách</t>
  </si>
  <si>
    <t>Vốn hỗ trợ từ NSTW</t>
  </si>
  <si>
    <t>Hộ/điểm ĐCĐC</t>
  </si>
  <si>
    <t>BIỂU TỔNG HỢP NHU CẦU THEO QUYẾT ĐỊNH 2085/QĐ-TTg NGÀY 31/10/2016 
CỦA THỦ TƯỚNG CHÍNH PHỦ</t>
  </si>
  <si>
    <t>Hỗ trợ đất ở</t>
  </si>
  <si>
    <t>Hỗ trợ hộ thiếu đất sản xuất</t>
  </si>
  <si>
    <t>Đơn vị tính: ha/hộ/triệu đồng</t>
  </si>
  <si>
    <t>PHỤ BIỂU CHI TIẾT NHU CẦU HỖ TRỢ ĐẤT SẢN XUẤT THEO ĐỀ ÁN THỰC HIỆN QUYẾT ĐỊNH 2085/QĐ-TTg,</t>
  </si>
  <si>
    <t>NGÀY 31/10/2016 CỦA THỦ TƯỚNG CHÍNH PHỦ</t>
  </si>
  <si>
    <t>(Kèm theo Đề án thực hiện Quyết định 2085/QĐ-TTg, ngày 31/10/2016 của Thủ tướng Chính phủ)</t>
  </si>
  <si>
    <t>QUYẾT ĐỊNH 2085/QĐ-TTG, NGÀY 31/10/2016 CỦA THỦ TƯỚNG CHÍNH PHỦ</t>
  </si>
  <si>
    <t>Thừa Thiên Huế, ngày       tháng      năm 2017</t>
  </si>
  <si>
    <t>NHU CẦU HỖ TRỢ ĐỐI VỚI NHỮNG HỘ THIẾU ĐẤT SẢN XUẤT THEO ĐỀ ÁN THỰC HIỆN</t>
  </si>
  <si>
    <t>Hỗ trợ đối với những hộ thiếu đất sản xuất</t>
  </si>
  <si>
    <t>Hỗ trợ trực tiếp đất sản xuất</t>
  </si>
  <si>
    <t xml:space="preserve">Nhu cầu vốn </t>
  </si>
  <si>
    <t>Nhu cầu vốn</t>
  </si>
  <si>
    <t>Vốn vay từ NHCSXH</t>
  </si>
  <si>
    <t xml:space="preserve">                                                                                        Thừa Thiên Huế, ngày       tháng      năm 2017</t>
  </si>
  <si>
    <t xml:space="preserve">                                                                      T/M. ỦY BAN NHÂN DÂN TỈNH THỪA THIÊN HUẾ</t>
  </si>
  <si>
    <t>TỎNG HỢP HỘ CÓ NHU CẦU HỖ TRỢ NƯỚC SINH HOẠT PHÂN TÁN
 THEO ĐỀ ÁN THỰC HIỆN QUYẾT ĐỊNH 2085/QĐ-TTg,</t>
  </si>
  <si>
    <t>Huương Trà</t>
  </si>
  <si>
    <t>Đơn vị tính: Triệu đồng</t>
  </si>
  <si>
    <t xml:space="preserve">             Thừa Thiên Huế, ngày       tháng      năm 2017</t>
  </si>
  <si>
    <t>TỔNG HỢP NHU CẦU CHO CÁC DỰ ÁN ĐỊNH CANH, ĐỊNH  GIAI ĐOẠN 2017-2020</t>
  </si>
  <si>
    <t>ĐVT: Triệu đồng</t>
  </si>
  <si>
    <t>TT</t>
  </si>
  <si>
    <t>Tên Dự án</t>
  </si>
  <si>
    <t>Địa điểm 
 thực hiện Dự án ĐCĐC</t>
  </si>
  <si>
    <t>Đối tượng du canh, du cư</t>
  </si>
  <si>
    <t>Tổng mức dầu tư để hoàn thành dự án</t>
  </si>
  <si>
    <t xml:space="preserve">Vốn Địa Phương và vốn lồng ghép </t>
  </si>
  <si>
    <t>Vốn Trung ương đã cấp</t>
  </si>
  <si>
    <t>Vốn đề nghị Trung ương bổ sung để hoàn thành dự án hoặc thanh toán nợ</t>
  </si>
  <si>
    <t>Số khẩu</t>
  </si>
  <si>
    <t>ĐTPT</t>
  </si>
  <si>
    <t>SN</t>
  </si>
  <si>
    <t>I</t>
  </si>
  <si>
    <t>CÁC DỰ ÁN ĐÃ HOÀN THÀNH ĐƯA VÀO  SỬ DỤNG CÒN THIẾU VỐN THANH TOÁN</t>
  </si>
  <si>
    <t>A</t>
  </si>
  <si>
    <t>Dự án ĐCĐC tập trung</t>
  </si>
  <si>
    <t>B</t>
  </si>
  <si>
    <t>Dự án ĐCĐC xen ghép</t>
  </si>
  <si>
    <t>II</t>
  </si>
  <si>
    <t>CÁC DỰ ÁN ĐANG THỰC HIỆN DANG DỞ</t>
  </si>
  <si>
    <t>DA ĐCĐC tập trung</t>
  </si>
  <si>
    <t>Huyện Nam Đông</t>
  </si>
  <si>
    <t>DA ĐCĐC thôn Ta Rị</t>
  </si>
  <si>
    <t>xã Hương Hữu</t>
  </si>
  <si>
    <t xml:space="preserve"> - Điện lưới hạ thế</t>
  </si>
  <si>
    <t xml:space="preserve"> - Nhà họp thôn</t>
  </si>
  <si>
    <t xml:space="preserve"> - Mở rộng cấp nước sinh hoạt</t>
  </si>
  <si>
    <t>Huyện A Lưới</t>
  </si>
  <si>
    <t>2.1</t>
  </si>
  <si>
    <t>DA ĐCĐC Cu Mực - Kăn Hoa</t>
  </si>
  <si>
    <t>xã Hồng Hạ</t>
  </si>
  <si>
    <t xml:space="preserve"> - Hỗ Trợ di dân thực hiện ĐCĐC</t>
  </si>
  <si>
    <t xml:space="preserve"> - Nhà sinh hoạt cộng đồng</t>
  </si>
  <si>
    <t xml:space="preserve"> - Trường tiểu học, nhà ở giáo viên, các công trình phụ</t>
  </si>
  <si>
    <t xml:space="preserve"> - Hệ thống điện sinh hoạt</t>
  </si>
  <si>
    <t>2.2</t>
  </si>
  <si>
    <t>DA ĐCĐC Tam Lanh</t>
  </si>
  <si>
    <t>xã Hương Lâm</t>
  </si>
  <si>
    <t xml:space="preserve"> - Nhà sinh hoạt cộng đồng, cấp điện, cấp nước sinh hoạt</t>
  </si>
  <si>
    <t xml:space="preserve"> - Cấp điện sinh hoạt</t>
  </si>
  <si>
    <t xml:space="preserve"> - Đường giao thông</t>
  </si>
  <si>
    <t xml:space="preserve"> - San gạt nên nhà, khai hoang</t>
  </si>
  <si>
    <t xml:space="preserve"> - Phòng mẫu giáo, phòng tiểu học và các công trình phụ</t>
  </si>
  <si>
    <t>2.3</t>
  </si>
  <si>
    <t>DA ĐCĐC Khe Bùn</t>
  </si>
  <si>
    <t>xã A Ngo</t>
  </si>
  <si>
    <t xml:space="preserve"> - Cấp điện khu ĐCĐC</t>
  </si>
  <si>
    <t xml:space="preserve"> - Đường vào khu ĐCĐC Khe Bùn</t>
  </si>
  <si>
    <t xml:space="preserve"> - Hỗ trợ sản xuất cho khu ĐCĐC</t>
  </si>
  <si>
    <t xml:space="preserve"> - Đường giao thông từ khen Bùn đi Kăn Tôm</t>
  </si>
  <si>
    <t xml:space="preserve"> - Xây dựng công trình nước sinh hoạt</t>
  </si>
  <si>
    <t>2.4</t>
  </si>
  <si>
    <t>DA ĐCĐC Ta Ay, Hồng Trung</t>
  </si>
  <si>
    <t>xã Hồng Trung</t>
  </si>
  <si>
    <t xml:space="preserve"> - Đường giao thông thôn Ta Ay</t>
  </si>
  <si>
    <t xml:space="preserve"> - Xây dựng nhà mẫu giáo 
và các công trình phụ</t>
  </si>
  <si>
    <t xml:space="preserve"> - Cấp nước sinh hoạt</t>
  </si>
  <si>
    <t>2.5</t>
  </si>
  <si>
    <t>DA ĐCĐC La Tưng</t>
  </si>
  <si>
    <t>xã A Đớt</t>
  </si>
  <si>
    <t xml:space="preserve"> - Nước sinh hoạt</t>
  </si>
  <si>
    <t xml:space="preserve"> - Điện sinh hoạt</t>
  </si>
  <si>
    <t xml:space="preserve"> - Phòng tiểu học, nhà ở giáo viên
 và công trình phụ</t>
  </si>
  <si>
    <t>2.6</t>
  </si>
  <si>
    <t xml:space="preserve"> DA ĐCĐC thôn 5, 6</t>
  </si>
  <si>
    <t>xã Hồng Thủy</t>
  </si>
  <si>
    <t xml:space="preserve"> Công trình đường giao thông</t>
  </si>
  <si>
    <t xml:space="preserve"> - Nhà sinh hoạt cộng đông</t>
  </si>
  <si>
    <t xml:space="preserve"> - Nhà mẫu giáo và công trình phụ</t>
  </si>
  <si>
    <t>Huyện Phong Điền</t>
  </si>
  <si>
    <t>DA ĐCĐC Bản Hạ Long</t>
  </si>
  <si>
    <t xml:space="preserve"> - Đường nội bản tuyến 5km</t>
  </si>
  <si>
    <t xml:space="preserve"> - Đường ngầm qua suối A Don 200m</t>
  </si>
  <si>
    <t xml:space="preserve"> - Kênh mương bê tông chiều dai 700m</t>
  </si>
  <si>
    <t xml:space="preserve"> - Điện chiếu sáng trục đường nội bản 1,5km</t>
  </si>
  <si>
    <t xml:space="preserve"> - Sửa chữa cầu A Đon và đường nội bản</t>
  </si>
  <si>
    <t>DA ĐCĐC xen ghép</t>
  </si>
  <si>
    <t>1.1</t>
  </si>
  <si>
    <t>ĐCĐC xen ghép xã Hương Hữu</t>
  </si>
  <si>
    <t>1.2</t>
  </si>
  <si>
    <t>ĐCĐC xen ghép xã Thượng Long</t>
  </si>
  <si>
    <t>xã Thương Long</t>
  </si>
  <si>
    <t>1.3</t>
  </si>
  <si>
    <t>ĐCĐC xen ghép xã thượng Quảng</t>
  </si>
  <si>
    <t>xã Thượng Quảng</t>
  </si>
  <si>
    <t>1.4</t>
  </si>
  <si>
    <t>ĐCĐC xen ghép xã Hương Sơn</t>
  </si>
  <si>
    <t>xã Hương Sơn</t>
  </si>
  <si>
    <t>1.5</t>
  </si>
  <si>
    <t>ĐCĐC xen ghép xã Thượng Lộ</t>
  </si>
  <si>
    <t>xã Thượng Lộ</t>
  </si>
  <si>
    <t>III</t>
  </si>
  <si>
    <t>CÁC DỰ ÁN KHỞI CÔNG MỚI</t>
  </si>
  <si>
    <t>DA ĐCĐC tập trung A Ki xã Thượng Long</t>
  </si>
  <si>
    <t xml:space="preserve"> - Làm đường bê tông điểm ĐCĐC </t>
  </si>
  <si>
    <t xml:space="preserve"> - Xây dựng cầu qua điểm ĐCĐC</t>
  </si>
  <si>
    <t xml:space="preserve"> - Hỗ trợ di dân</t>
  </si>
  <si>
    <t xml:space="preserve"> - Xây dựng điện hạ thế 0,4kv</t>
  </si>
  <si>
    <t xml:space="preserve"> - Hệ thống cấp nước sinh hoạt</t>
  </si>
  <si>
    <t xml:space="preserve"> - Xây dựng trường tiểu học và trạm y tế</t>
  </si>
  <si>
    <t xml:space="preserve"> - Xây dựng công trình thủy lợi</t>
  </si>
  <si>
    <t>DA  ĐCĐC xen ghép</t>
  </si>
  <si>
    <t xml:space="preserve">                   UBND TỈNH THỪA THIÊN HUẾ</t>
  </si>
  <si>
    <t xml:space="preserve">                          Thừa Thiên Huế, ngày       tháng      năm 2017</t>
  </si>
  <si>
    <t xml:space="preserve">                    T/M. ỦY BAN NHÂN DÂN TỈNH THỪA THIÊN HUẾ</t>
  </si>
  <si>
    <t>Tổng vốn giai đoạn 2017-2020 (NSTW)</t>
  </si>
  <si>
    <t>Tên huyện, 
thị xã</t>
  </si>
  <si>
    <t>9/195</t>
  </si>
  <si>
    <t>1.722</t>
  </si>
  <si>
    <t>1.605</t>
  </si>
  <si>
    <t>854/10</t>
  </si>
  <si>
    <t>Đất trồng cây hàng năm</t>
  </si>
  <si>
    <t>Đất rừng xây dựng chuồng trại chăn nuôi gia súc, gia cầm và các động vật khác được Nhà nước cho phép</t>
  </si>
  <si>
    <t>Đất trồng cây lâu năm</t>
  </si>
  <si>
    <t xml:space="preserve">                             </t>
  </si>
  <si>
    <t>2.472,85/1.304</t>
  </si>
  <si>
    <t xml:space="preserve"> - Vay vốn để chuyển đổi nghề 
</t>
  </si>
  <si>
    <t>1.304</t>
  </si>
  <si>
    <t xml:space="preserve"> - Vay vốn để cải tạo đất sản xuất, phát triển sản xuất</t>
  </si>
  <si>
    <t>Biểu 01</t>
  </si>
  <si>
    <t>Biểu 02</t>
  </si>
  <si>
    <t>Biểu 03</t>
  </si>
  <si>
    <t>Biểu 04</t>
  </si>
  <si>
    <t>Biểu 05</t>
  </si>
  <si>
    <t>Biểu 06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</si>
</sst>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_(* #,##0.0_);_(* \(#,##0.0\);_(* &quot;-&quot;&quot;?&quot;&quot;?&quot;_);_(@_)"/>
    <numFmt numFmtId="177" formatCode="_(* #,##0_);_(* \(#,##0\);_(* &quot;-&quot;&quot;?&quot;&quot;?&quot;_);_(@_)"/>
    <numFmt numFmtId="178" formatCode="_(* #,##0.000_);_(* \(#,##0.000\);_(* &quot;-&quot;&quot;?&quot;&quot;?&quot;_);_(@_)"/>
    <numFmt numFmtId="179" formatCode="_(* #,##0.0000_);_(* \(#,##0.0000\);_(* &quot;-&quot;&quot;?&quot;&quot;?&quot;_);_(@_)"/>
    <numFmt numFmtId="180" formatCode="_(* #,##0.0_);_(* \(#,##0.0\);_(* &quot;-&quot;&quot;?&quot;_);_(@_)"/>
    <numFmt numFmtId="181" formatCode="#,##0.0"/>
    <numFmt numFmtId="182" formatCode="[$-409]dddd\,\ mmmm\ dd\,\ yyyy"/>
    <numFmt numFmtId="183" formatCode="[$-409]h:mm:ss\ AM/PM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_(* #,##0_);_(* \(#,##0\);_(* &quot;-&quot;??_);_(@_)"/>
    <numFmt numFmtId="191" formatCode="_(* #,##0.000_);_(* \(#,##0.000\);_(* &quot;-&quot;??_);_(@_)"/>
    <numFmt numFmtId="192" formatCode="_(* #,##0.0_);_(* \(#,##0.0\);_(* &quot;-&quot;??_);_(@_)"/>
    <numFmt numFmtId="193" formatCode="_(* #,##0.0_);_(* \(#,##0.0\);_(* &quot;-&quot;?_);_(@_)"/>
    <numFmt numFmtId="194" formatCode="_(* #,##0_);_(* \(#,##0\);_(* &quot;-&quot;?_);_(@_)"/>
  </numFmts>
  <fonts count="43">
    <font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color indexed="12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1" applyNumberFormat="0" applyAlignment="0" applyProtection="0"/>
    <xf numFmtId="0" fontId="9" fillId="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17" borderId="6" applyNumberFormat="0" applyFont="0" applyAlignment="0" applyProtection="0"/>
    <xf numFmtId="0" fontId="29" fillId="0" borderId="0" applyNumberFormat="0" applyFill="0" applyBorder="0" applyAlignment="0" applyProtection="0"/>
    <xf numFmtId="0" fontId="13" fillId="18" borderId="7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2" applyNumberFormat="0" applyAlignment="0" applyProtection="0"/>
    <xf numFmtId="0" fontId="16" fillId="0" borderId="9" applyNumberFormat="0" applyFill="0" applyAlignment="0" applyProtection="0"/>
    <xf numFmtId="0" fontId="6" fillId="4" borderId="0" applyNumberFormat="0" applyBorder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77" fontId="19" fillId="0" borderId="0" xfId="33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7" fontId="22" fillId="0" borderId="0" xfId="33" applyNumberFormat="1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4" fontId="22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177" fontId="22" fillId="0" borderId="0" xfId="33" applyNumberFormat="1" applyFont="1" applyBorder="1" applyAlignment="1">
      <alignment vertical="center"/>
    </xf>
    <xf numFmtId="177" fontId="22" fillId="0" borderId="0" xfId="33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/>
    </xf>
    <xf numFmtId="177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/>
    </xf>
    <xf numFmtId="177" fontId="21" fillId="0" borderId="0" xfId="33" applyNumberFormat="1" applyFont="1" applyBorder="1" applyAlignment="1">
      <alignment horizontal="center" vertical="center"/>
    </xf>
    <xf numFmtId="177" fontId="21" fillId="0" borderId="0" xfId="33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center" vertical="center"/>
    </xf>
    <xf numFmtId="177" fontId="3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right" wrapText="1"/>
    </xf>
    <xf numFmtId="0" fontId="22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 wrapText="1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justify"/>
    </xf>
    <xf numFmtId="0" fontId="27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8" fillId="24" borderId="10" xfId="0" applyNumberFormat="1" applyFont="1" applyFill="1" applyBorder="1" applyAlignment="1">
      <alignment horizontal="justify" wrapText="1"/>
    </xf>
    <xf numFmtId="177" fontId="28" fillId="24" borderId="10" xfId="33" applyNumberFormat="1" applyFont="1" applyFill="1" applyBorder="1" applyAlignment="1">
      <alignment horizontal="justify" wrapText="1"/>
    </xf>
    <xf numFmtId="177" fontId="28" fillId="24" borderId="10" xfId="0" applyNumberFormat="1" applyFont="1" applyFill="1" applyBorder="1" applyAlignment="1">
      <alignment horizontal="justify" wrapText="1"/>
    </xf>
    <xf numFmtId="0" fontId="27" fillId="24" borderId="10" xfId="0" applyNumberFormat="1" applyFont="1" applyFill="1" applyBorder="1" applyAlignment="1">
      <alignment horizontal="justify" wrapText="1"/>
    </xf>
    <xf numFmtId="177" fontId="27" fillId="24" borderId="10" xfId="0" applyNumberFormat="1" applyFont="1" applyFill="1" applyBorder="1" applyAlignment="1">
      <alignment horizontal="justify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2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49" fontId="22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/>
    </xf>
    <xf numFmtId="177" fontId="22" fillId="0" borderId="10" xfId="33" applyNumberFormat="1" applyFont="1" applyBorder="1" applyAlignment="1">
      <alignment horizontal="right" wrapText="1"/>
    </xf>
    <xf numFmtId="177" fontId="19" fillId="0" borderId="0" xfId="0" applyNumberFormat="1" applyFont="1" applyAlignment="1">
      <alignment/>
    </xf>
    <xf numFmtId="175" fontId="28" fillId="24" borderId="10" xfId="33" applyNumberFormat="1" applyFont="1" applyFill="1" applyBorder="1" applyAlignment="1">
      <alignment horizontal="justify" wrapText="1"/>
    </xf>
    <xf numFmtId="177" fontId="22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7" fontId="21" fillId="0" borderId="10" xfId="33" applyNumberFormat="1" applyFont="1" applyBorder="1" applyAlignment="1">
      <alignment horizontal="center" vertical="center" wrapText="1"/>
    </xf>
    <xf numFmtId="177" fontId="21" fillId="0" borderId="10" xfId="33" applyNumberFormat="1" applyFont="1" applyBorder="1" applyAlignment="1">
      <alignment horizontal="right" vertical="center"/>
    </xf>
    <xf numFmtId="177" fontId="22" fillId="0" borderId="10" xfId="33" applyNumberFormat="1" applyFont="1" applyBorder="1" applyAlignment="1">
      <alignment horizontal="right" vertical="center"/>
    </xf>
    <xf numFmtId="177" fontId="22" fillId="0" borderId="10" xfId="33" applyNumberFormat="1" applyFont="1" applyBorder="1" applyAlignment="1">
      <alignment horizontal="right"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77" fontId="21" fillId="0" borderId="10" xfId="33" applyNumberFormat="1" applyFont="1" applyBorder="1" applyAlignment="1">
      <alignment horizontal="center" vertical="center"/>
    </xf>
    <xf numFmtId="177" fontId="22" fillId="0" borderId="10" xfId="33" applyNumberFormat="1" applyFont="1" applyBorder="1" applyAlignment="1">
      <alignment horizontal="center" vertical="center"/>
    </xf>
    <xf numFmtId="177" fontId="22" fillId="0" borderId="10" xfId="33" applyNumberFormat="1" applyFont="1" applyBorder="1" applyAlignment="1">
      <alignment horizontal="left" vertical="center"/>
    </xf>
    <xf numFmtId="177" fontId="22" fillId="0" borderId="10" xfId="33" applyNumberFormat="1" applyFont="1" applyBorder="1" applyAlignment="1">
      <alignment/>
    </xf>
    <xf numFmtId="177" fontId="22" fillId="0" borderId="10" xfId="33" applyNumberFormat="1" applyFont="1" applyBorder="1" applyAlignment="1">
      <alignment vertical="center"/>
    </xf>
    <xf numFmtId="4" fontId="23" fillId="0" borderId="0" xfId="0" applyNumberFormat="1" applyFont="1" applyAlignment="1">
      <alignment/>
    </xf>
    <xf numFmtId="177" fontId="22" fillId="0" borderId="13" xfId="33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7" fontId="23" fillId="0" borderId="0" xfId="33" applyNumberFormat="1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4" fontId="2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77" fontId="19" fillId="0" borderId="0" xfId="33" applyNumberFormat="1" applyFont="1" applyBorder="1" applyAlignment="1">
      <alignment/>
    </xf>
    <xf numFmtId="0" fontId="19" fillId="0" borderId="11" xfId="0" applyFont="1" applyBorder="1" applyAlignment="1">
      <alignment/>
    </xf>
    <xf numFmtId="3" fontId="22" fillId="0" borderId="13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22" fillId="0" borderId="13" xfId="0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right" wrapText="1"/>
    </xf>
    <xf numFmtId="4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 wrapText="1"/>
    </xf>
    <xf numFmtId="0" fontId="34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33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190" fontId="27" fillId="0" borderId="10" xfId="33" applyNumberFormat="1" applyFont="1" applyFill="1" applyBorder="1" applyAlignment="1">
      <alignment vertical="center" wrapText="1"/>
    </xf>
    <xf numFmtId="190" fontId="27" fillId="0" borderId="10" xfId="33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190" fontId="35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190" fontId="27" fillId="0" borderId="10" xfId="33" applyNumberFormat="1" applyFont="1" applyFill="1" applyBorder="1" applyAlignment="1">
      <alignment/>
    </xf>
    <xf numFmtId="190" fontId="27" fillId="0" borderId="10" xfId="33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190" fontId="36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190" fontId="28" fillId="0" borderId="10" xfId="33" applyNumberFormat="1" applyFont="1" applyFill="1" applyBorder="1" applyAlignment="1">
      <alignment/>
    </xf>
    <xf numFmtId="190" fontId="28" fillId="0" borderId="10" xfId="33" applyNumberFormat="1" applyFont="1" applyFill="1" applyBorder="1" applyAlignment="1">
      <alignment vertical="center"/>
    </xf>
    <xf numFmtId="190" fontId="33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/>
    </xf>
    <xf numFmtId="191" fontId="28" fillId="0" borderId="10" xfId="33" applyNumberFormat="1" applyFont="1" applyFill="1" applyBorder="1" applyAlignment="1">
      <alignment/>
    </xf>
    <xf numFmtId="190" fontId="28" fillId="0" borderId="10" xfId="33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90" fontId="28" fillId="0" borderId="10" xfId="33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1" xfId="0" applyNumberFormat="1" applyFont="1" applyFill="1" applyBorder="1" applyAlignment="1">
      <alignment horizontal="left" vertical="top" wrapText="1"/>
    </xf>
    <xf numFmtId="192" fontId="28" fillId="0" borderId="10" xfId="33" applyNumberFormat="1" applyFont="1" applyFill="1" applyBorder="1" applyAlignment="1">
      <alignment vertical="center" wrapText="1"/>
    </xf>
    <xf numFmtId="192" fontId="28" fillId="0" borderId="10" xfId="33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top" wrapText="1"/>
    </xf>
    <xf numFmtId="43" fontId="28" fillId="0" borderId="10" xfId="33" applyNumberFormat="1" applyFont="1" applyFill="1" applyBorder="1" applyAlignment="1">
      <alignment vertical="center" wrapText="1"/>
    </xf>
    <xf numFmtId="43" fontId="28" fillId="0" borderId="10" xfId="33" applyNumberFormat="1" applyFont="1" applyFill="1" applyBorder="1" applyAlignment="1">
      <alignment vertical="center"/>
    </xf>
    <xf numFmtId="191" fontId="28" fillId="0" borderId="10" xfId="33" applyNumberFormat="1" applyFont="1" applyFill="1" applyBorder="1" applyAlignment="1">
      <alignment horizontal="center" vertical="center" wrapText="1"/>
    </xf>
    <xf numFmtId="191" fontId="28" fillId="0" borderId="10" xfId="33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top" wrapText="1"/>
    </xf>
    <xf numFmtId="191" fontId="27" fillId="0" borderId="10" xfId="33" applyNumberFormat="1" applyFont="1" applyFill="1" applyBorder="1" applyAlignment="1">
      <alignment vertical="center"/>
    </xf>
    <xf numFmtId="43" fontId="28" fillId="0" borderId="10" xfId="33" applyNumberFormat="1" applyFont="1" applyFill="1" applyBorder="1" applyAlignment="1">
      <alignment/>
    </xf>
    <xf numFmtId="191" fontId="27" fillId="0" borderId="10" xfId="33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190" fontId="33" fillId="0" borderId="0" xfId="33" applyNumberFormat="1" applyFont="1" applyFill="1" applyAlignment="1">
      <alignment/>
    </xf>
    <xf numFmtId="0" fontId="16" fillId="0" borderId="0" xfId="0" applyFont="1" applyFill="1" applyAlignment="1">
      <alignment/>
    </xf>
    <xf numFmtId="0" fontId="28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horizontal="left"/>
    </xf>
    <xf numFmtId="0" fontId="19" fillId="0" borderId="10" xfId="0" applyNumberFormat="1" applyFont="1" applyBorder="1" applyAlignment="1">
      <alignment vertical="center"/>
    </xf>
    <xf numFmtId="0" fontId="19" fillId="0" borderId="10" xfId="0" applyNumberFormat="1" applyFont="1" applyBorder="1" applyAlignment="1">
      <alignment/>
    </xf>
    <xf numFmtId="176" fontId="28" fillId="24" borderId="10" xfId="33" applyNumberFormat="1" applyFont="1" applyFill="1" applyBorder="1" applyAlignment="1">
      <alignment horizontal="justify" wrapText="1"/>
    </xf>
    <xf numFmtId="178" fontId="28" fillId="24" borderId="10" xfId="33" applyNumberFormat="1" applyFont="1" applyFill="1" applyBorder="1" applyAlignment="1">
      <alignment horizontal="justify" wrapText="1"/>
    </xf>
    <xf numFmtId="177" fontId="27" fillId="24" borderId="0" xfId="0" applyNumberFormat="1" applyFont="1" applyFill="1" applyBorder="1" applyAlignment="1">
      <alignment horizontal="justify" wrapText="1"/>
    </xf>
    <xf numFmtId="0" fontId="21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3" fontId="23" fillId="0" borderId="14" xfId="0" applyNumberFormat="1" applyFont="1" applyBorder="1" applyAlignment="1">
      <alignment vertical="center"/>
    </xf>
    <xf numFmtId="176" fontId="22" fillId="0" borderId="10" xfId="33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vertical="center"/>
    </xf>
    <xf numFmtId="193" fontId="22" fillId="0" borderId="0" xfId="0" applyNumberFormat="1" applyFont="1" applyAlignment="1">
      <alignment vertical="center"/>
    </xf>
    <xf numFmtId="194" fontId="22" fillId="0" borderId="0" xfId="0" applyNumberFormat="1" applyFont="1" applyAlignment="1">
      <alignment vertical="center"/>
    </xf>
    <xf numFmtId="4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4" fontId="22" fillId="0" borderId="0" xfId="0" applyNumberFormat="1" applyFont="1" applyAlignment="1">
      <alignment vertical="center"/>
    </xf>
    <xf numFmtId="175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33" applyNumberFormat="1" applyFont="1" applyFill="1" applyBorder="1" applyAlignment="1">
      <alignment horizontal="center" vertical="center" wrapText="1"/>
    </xf>
    <xf numFmtId="190" fontId="27" fillId="0" borderId="13" xfId="33" applyNumberFormat="1" applyFont="1" applyFill="1" applyBorder="1" applyAlignment="1">
      <alignment horizontal="center" vertical="center" wrapText="1"/>
    </xf>
    <xf numFmtId="190" fontId="27" fillId="0" borderId="12" xfId="33" applyNumberFormat="1" applyFont="1" applyFill="1" applyBorder="1" applyAlignment="1">
      <alignment horizontal="center" vertical="center" wrapText="1"/>
    </xf>
  </cellXfs>
  <cellStyles count="49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à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yperlink" xfId="45"/>
    <cellStyle name="Kiểm tra Ô" xfId="46"/>
    <cellStyle name="Nhấn1" xfId="47"/>
    <cellStyle name="Nhấn2" xfId="48"/>
    <cellStyle name="Nhấn3" xfId="49"/>
    <cellStyle name="Nhấn4" xfId="50"/>
    <cellStyle name="Nhấn5" xfId="51"/>
    <cellStyle name="Nhấn6" xfId="52"/>
    <cellStyle name="Ô Được nối kết" xfId="53"/>
    <cellStyle name="Percent" xfId="54"/>
    <cellStyle name="Tiêu đề" xfId="55"/>
    <cellStyle name="Tính toán" xfId="56"/>
    <cellStyle name="Tổng" xfId="57"/>
    <cellStyle name="Tốt" xfId="58"/>
    <cellStyle name="Trung tính" xfId="59"/>
    <cellStyle name="Văn bản Cảnh báo" xfId="60"/>
    <cellStyle name="Văn bản Giải thích" xfId="61"/>
    <cellStyle name="Xấ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workbookViewId="0" topLeftCell="A1">
      <selection activeCell="H3" sqref="H3"/>
    </sheetView>
  </sheetViews>
  <sheetFormatPr defaultColWidth="9.00390625" defaultRowHeight="14.25"/>
  <cols>
    <col min="1" max="1" width="6.00390625" style="45" customWidth="1"/>
    <col min="2" max="2" width="31.625" style="45" customWidth="1"/>
    <col min="3" max="3" width="13.75390625" style="45" customWidth="1"/>
    <col min="4" max="4" width="14.50390625" style="84" customWidth="1"/>
    <col min="5" max="5" width="16.875" style="45" customWidth="1"/>
    <col min="6" max="6" width="13.75390625" style="45" customWidth="1"/>
    <col min="7" max="7" width="12.625" style="45" customWidth="1"/>
    <col min="8" max="8" width="14.25390625" style="45" customWidth="1"/>
    <col min="9" max="16384" width="9.00390625" style="45" customWidth="1"/>
  </cols>
  <sheetData>
    <row r="1" spans="1:2" ht="15.75">
      <c r="A1" s="226" t="s">
        <v>20</v>
      </c>
      <c r="B1" s="226"/>
    </row>
    <row r="2" spans="1:8" ht="36" customHeight="1">
      <c r="A2" s="218" t="s">
        <v>59</v>
      </c>
      <c r="B2" s="219"/>
      <c r="C2" s="219"/>
      <c r="D2" s="219"/>
      <c r="E2" s="219"/>
      <c r="F2" s="219"/>
      <c r="G2" s="219"/>
      <c r="H2" s="219"/>
    </row>
    <row r="3" spans="1:8" ht="15.75">
      <c r="A3" s="192"/>
      <c r="B3" s="44"/>
      <c r="C3" s="44"/>
      <c r="D3" s="44"/>
      <c r="E3" s="44"/>
      <c r="F3" s="44"/>
      <c r="G3" s="44"/>
      <c r="H3" s="212" t="s">
        <v>200</v>
      </c>
    </row>
    <row r="4" spans="1:8" ht="15.75">
      <c r="A4" s="44"/>
      <c r="B4" s="44"/>
      <c r="C4" s="44"/>
      <c r="D4" s="83"/>
      <c r="E4" s="44"/>
      <c r="F4" s="35"/>
      <c r="G4" s="35" t="s">
        <v>62</v>
      </c>
      <c r="H4" s="35"/>
    </row>
    <row r="5" spans="1:8" ht="20.25" customHeight="1">
      <c r="A5" s="220" t="s">
        <v>10</v>
      </c>
      <c r="B5" s="220" t="s">
        <v>27</v>
      </c>
      <c r="C5" s="220" t="s">
        <v>28</v>
      </c>
      <c r="D5" s="224" t="s">
        <v>29</v>
      </c>
      <c r="E5" s="223" t="s">
        <v>12</v>
      </c>
      <c r="F5" s="223"/>
      <c r="G5" s="223"/>
      <c r="H5" s="220" t="s">
        <v>24</v>
      </c>
    </row>
    <row r="6" spans="1:8" s="48" customFormat="1" ht="37.5" customHeight="1">
      <c r="A6" s="221"/>
      <c r="B6" s="221"/>
      <c r="C6" s="221"/>
      <c r="D6" s="225"/>
      <c r="E6" s="223" t="s">
        <v>37</v>
      </c>
      <c r="F6" s="223"/>
      <c r="G6" s="220" t="s">
        <v>30</v>
      </c>
      <c r="H6" s="221"/>
    </row>
    <row r="7" spans="1:8" s="48" customFormat="1" ht="37.5" customHeight="1">
      <c r="A7" s="222"/>
      <c r="B7" s="221"/>
      <c r="C7" s="221"/>
      <c r="D7" s="225"/>
      <c r="E7" s="46" t="s">
        <v>2</v>
      </c>
      <c r="F7" s="47" t="s">
        <v>11</v>
      </c>
      <c r="G7" s="222"/>
      <c r="H7" s="222"/>
    </row>
    <row r="8" spans="1:8" s="48" customFormat="1" ht="36" customHeight="1">
      <c r="A8" s="39">
        <v>1</v>
      </c>
      <c r="B8" s="49" t="s">
        <v>60</v>
      </c>
      <c r="C8" s="39" t="s">
        <v>31</v>
      </c>
      <c r="D8" s="85" t="s">
        <v>188</v>
      </c>
      <c r="E8" s="50"/>
      <c r="F8" s="50"/>
      <c r="G8" s="50">
        <v>195</v>
      </c>
      <c r="H8" s="39"/>
    </row>
    <row r="9" spans="1:8" ht="15.75">
      <c r="A9" s="51">
        <v>2</v>
      </c>
      <c r="B9" s="52" t="s">
        <v>61</v>
      </c>
      <c r="C9" s="51"/>
      <c r="D9" s="86"/>
      <c r="E9" s="95">
        <f>E10+E11</f>
        <v>23460</v>
      </c>
      <c r="F9" s="53"/>
      <c r="G9" s="53"/>
      <c r="H9" s="51"/>
    </row>
    <row r="10" spans="1:8" ht="15.75">
      <c r="A10" s="51"/>
      <c r="B10" s="52" t="s">
        <v>41</v>
      </c>
      <c r="C10" s="51" t="s">
        <v>31</v>
      </c>
      <c r="D10" s="86" t="s">
        <v>196</v>
      </c>
      <c r="E10" s="92">
        <v>17640</v>
      </c>
      <c r="F10" s="53"/>
      <c r="G10" s="53"/>
      <c r="H10" s="51"/>
    </row>
    <row r="11" spans="1:8" ht="15.75">
      <c r="A11" s="51"/>
      <c r="B11" s="52" t="s">
        <v>38</v>
      </c>
      <c r="C11" s="51" t="s">
        <v>33</v>
      </c>
      <c r="D11" s="86" t="s">
        <v>189</v>
      </c>
      <c r="E11" s="92">
        <v>5820</v>
      </c>
      <c r="F11" s="53"/>
      <c r="G11" s="53"/>
      <c r="H11" s="51"/>
    </row>
    <row r="12" spans="1:8" ht="20.25" customHeight="1">
      <c r="A12" s="51">
        <v>3</v>
      </c>
      <c r="B12" s="54" t="s">
        <v>8</v>
      </c>
      <c r="C12" s="51" t="s">
        <v>33</v>
      </c>
      <c r="D12" s="86" t="s">
        <v>190</v>
      </c>
      <c r="E12" s="55">
        <v>2408</v>
      </c>
      <c r="F12" s="55"/>
      <c r="G12" s="53"/>
      <c r="H12" s="51"/>
    </row>
    <row r="13" spans="1:8" ht="20.25" customHeight="1">
      <c r="A13" s="51">
        <v>4</v>
      </c>
      <c r="B13" s="54" t="s">
        <v>39</v>
      </c>
      <c r="C13" s="51"/>
      <c r="D13" s="86"/>
      <c r="E13" s="55"/>
      <c r="F13" s="55">
        <f>F14+F15</f>
        <v>109845</v>
      </c>
      <c r="G13" s="53"/>
      <c r="H13" s="51"/>
    </row>
    <row r="14" spans="1:8" s="36" customFormat="1" ht="31.5">
      <c r="A14" s="38"/>
      <c r="B14" s="37" t="s">
        <v>199</v>
      </c>
      <c r="C14" s="38" t="s">
        <v>33</v>
      </c>
      <c r="D14" s="87" t="s">
        <v>198</v>
      </c>
      <c r="E14" s="41"/>
      <c r="F14" s="41">
        <v>40605</v>
      </c>
      <c r="G14" s="40"/>
      <c r="H14" s="38"/>
    </row>
    <row r="15" spans="1:8" s="36" customFormat="1" ht="31.5">
      <c r="A15" s="38"/>
      <c r="B15" s="37" t="s">
        <v>197</v>
      </c>
      <c r="C15" s="38" t="s">
        <v>33</v>
      </c>
      <c r="D15" s="87" t="s">
        <v>189</v>
      </c>
      <c r="E15" s="41"/>
      <c r="F15" s="41">
        <v>69240</v>
      </c>
      <c r="G15" s="40"/>
      <c r="H15" s="38"/>
    </row>
    <row r="16" spans="1:8" ht="15.75">
      <c r="A16" s="56">
        <v>5</v>
      </c>
      <c r="B16" s="54" t="s">
        <v>40</v>
      </c>
      <c r="C16" s="51" t="s">
        <v>58</v>
      </c>
      <c r="D16" s="133" t="s">
        <v>191</v>
      </c>
      <c r="E16" s="130">
        <v>82250</v>
      </c>
      <c r="F16" s="130"/>
      <c r="G16" s="131"/>
      <c r="H16" s="132"/>
    </row>
    <row r="17" spans="1:19" ht="22.5" customHeight="1">
      <c r="A17" s="216" t="s">
        <v>34</v>
      </c>
      <c r="B17" s="217"/>
      <c r="C17" s="57"/>
      <c r="D17" s="88"/>
      <c r="E17" s="58">
        <f>E16+E12+E9</f>
        <v>108118</v>
      </c>
      <c r="F17" s="58">
        <f>F13</f>
        <v>109845</v>
      </c>
      <c r="G17" s="58">
        <f>G8</f>
        <v>195</v>
      </c>
      <c r="H17" s="51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15.75">
      <c r="A18" s="63"/>
      <c r="B18" s="67"/>
      <c r="C18" s="67"/>
      <c r="D18" s="135"/>
      <c r="E18" s="60"/>
      <c r="F18" s="60"/>
      <c r="G18" s="60"/>
      <c r="H18" s="63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5:19" ht="15.75">
      <c r="E19" s="122" t="s">
        <v>184</v>
      </c>
      <c r="F19" s="122"/>
      <c r="G19" s="122"/>
      <c r="H19" s="122"/>
      <c r="I19" s="122"/>
      <c r="J19" s="122"/>
      <c r="K19" s="122"/>
      <c r="L19" s="122"/>
      <c r="M19" s="122"/>
      <c r="N19" s="68"/>
      <c r="O19" s="68"/>
      <c r="P19" s="68"/>
      <c r="Q19" s="68"/>
      <c r="R19" s="68"/>
      <c r="S19" s="68"/>
    </row>
    <row r="20" spans="5:19" ht="15.75">
      <c r="E20" s="134" t="s">
        <v>185</v>
      </c>
      <c r="F20" s="134"/>
      <c r="G20" s="134"/>
      <c r="H20" s="134"/>
      <c r="I20" s="134"/>
      <c r="J20" s="134"/>
      <c r="K20" s="134"/>
      <c r="L20" s="134"/>
      <c r="M20" s="134"/>
      <c r="N20" s="68"/>
      <c r="O20" s="68"/>
      <c r="P20" s="68"/>
      <c r="Q20" s="68"/>
      <c r="R20" s="68"/>
      <c r="S20" s="68"/>
    </row>
    <row r="21" spans="5:7" ht="15.75">
      <c r="E21" s="60"/>
      <c r="F21" s="60"/>
      <c r="G21" s="60"/>
    </row>
    <row r="29" spans="5:7" ht="15.75">
      <c r="E29" s="59"/>
      <c r="G29" s="59"/>
    </row>
    <row r="40" spans="2:9" ht="15.75">
      <c r="B40" s="61"/>
      <c r="C40" s="62"/>
      <c r="D40" s="89"/>
      <c r="E40" s="64"/>
      <c r="F40" s="65"/>
      <c r="G40" s="65"/>
      <c r="H40" s="66"/>
      <c r="I40" s="63"/>
    </row>
    <row r="41" spans="2:9" ht="15.75">
      <c r="B41" s="61"/>
      <c r="C41" s="62"/>
      <c r="D41" s="89"/>
      <c r="E41" s="64"/>
      <c r="F41" s="65"/>
      <c r="G41" s="65"/>
      <c r="H41" s="66"/>
      <c r="I41" s="63"/>
    </row>
    <row r="42" spans="2:9" ht="15.75">
      <c r="B42" s="61"/>
      <c r="C42" s="62"/>
      <c r="D42" s="89"/>
      <c r="E42" s="64"/>
      <c r="F42" s="64"/>
      <c r="G42" s="66"/>
      <c r="H42" s="66"/>
      <c r="I42" s="63"/>
    </row>
    <row r="43" spans="2:9" ht="15.75">
      <c r="B43" s="61"/>
      <c r="C43" s="62"/>
      <c r="D43" s="89"/>
      <c r="E43" s="66"/>
      <c r="F43" s="65"/>
      <c r="G43" s="65"/>
      <c r="H43" s="66"/>
      <c r="I43" s="63"/>
    </row>
    <row r="44" spans="2:9" ht="15.75">
      <c r="B44" s="63"/>
      <c r="C44" s="62"/>
      <c r="D44" s="89"/>
      <c r="E44" s="66"/>
      <c r="F44" s="65"/>
      <c r="G44" s="66"/>
      <c r="H44" s="65"/>
      <c r="I44" s="63"/>
    </row>
    <row r="45" spans="2:9" ht="15.75">
      <c r="B45" s="63"/>
      <c r="C45" s="67"/>
      <c r="D45" s="90"/>
      <c r="E45" s="60"/>
      <c r="F45" s="60"/>
      <c r="G45" s="60"/>
      <c r="H45" s="60"/>
      <c r="I45" s="63"/>
    </row>
    <row r="46" spans="2:9" ht="15.75">
      <c r="B46" s="68"/>
      <c r="C46" s="68"/>
      <c r="D46" s="91"/>
      <c r="E46" s="68"/>
      <c r="F46" s="68"/>
      <c r="G46" s="68"/>
      <c r="H46" s="68"/>
      <c r="I46" s="68"/>
    </row>
    <row r="47" spans="2:9" ht="15.75">
      <c r="B47" s="68"/>
      <c r="C47" s="68"/>
      <c r="D47" s="91"/>
      <c r="E47" s="68"/>
      <c r="F47" s="68"/>
      <c r="G47" s="68"/>
      <c r="H47" s="68"/>
      <c r="I47" s="68"/>
    </row>
    <row r="48" spans="2:9" ht="15.75">
      <c r="B48" s="68"/>
      <c r="C48" s="68"/>
      <c r="D48" s="91"/>
      <c r="E48" s="68"/>
      <c r="F48" s="68"/>
      <c r="G48" s="68"/>
      <c r="H48" s="68"/>
      <c r="I48" s="68"/>
    </row>
    <row r="49" spans="2:9" ht="15.75">
      <c r="B49" s="68"/>
      <c r="C49" s="68"/>
      <c r="D49" s="91"/>
      <c r="E49" s="68"/>
      <c r="F49" s="68"/>
      <c r="G49" s="68"/>
      <c r="H49" s="68"/>
      <c r="I49" s="68"/>
    </row>
    <row r="50" spans="2:9" ht="15.75">
      <c r="B50" s="68"/>
      <c r="C50" s="68"/>
      <c r="D50" s="91"/>
      <c r="E50" s="68"/>
      <c r="F50" s="68"/>
      <c r="G50" s="68"/>
      <c r="H50" s="68"/>
      <c r="I50" s="68"/>
    </row>
    <row r="51" spans="2:9" ht="15.75">
      <c r="B51" s="68"/>
      <c r="C51" s="68"/>
      <c r="D51" s="91"/>
      <c r="E51" s="68"/>
      <c r="F51" s="68"/>
      <c r="G51" s="68"/>
      <c r="H51" s="68"/>
      <c r="I51" s="68"/>
    </row>
    <row r="52" spans="2:9" ht="15.75">
      <c r="B52" s="68"/>
      <c r="C52" s="68"/>
      <c r="D52" s="91"/>
      <c r="E52" s="68"/>
      <c r="F52" s="68"/>
      <c r="G52" s="68"/>
      <c r="H52" s="68"/>
      <c r="I52" s="68"/>
    </row>
    <row r="53" spans="2:9" ht="15.75">
      <c r="B53" s="68"/>
      <c r="C53" s="68"/>
      <c r="D53" s="91"/>
      <c r="E53" s="68"/>
      <c r="F53" s="68"/>
      <c r="G53" s="68"/>
      <c r="H53" s="68"/>
      <c r="I53" s="68"/>
    </row>
    <row r="54" spans="2:9" ht="15.75">
      <c r="B54" s="68"/>
      <c r="C54" s="68"/>
      <c r="D54" s="91"/>
      <c r="E54" s="68"/>
      <c r="F54" s="68"/>
      <c r="G54" s="68"/>
      <c r="H54" s="68"/>
      <c r="I54" s="68"/>
    </row>
    <row r="55" spans="2:9" ht="15.75">
      <c r="B55" s="68"/>
      <c r="C55" s="68"/>
      <c r="D55" s="91"/>
      <c r="E55" s="68"/>
      <c r="F55" s="68"/>
      <c r="G55" s="68"/>
      <c r="H55" s="68"/>
      <c r="I55" s="68"/>
    </row>
    <row r="56" spans="2:9" ht="15.75">
      <c r="B56" s="68"/>
      <c r="C56" s="68"/>
      <c r="D56" s="91"/>
      <c r="E56" s="68"/>
      <c r="F56" s="68"/>
      <c r="G56" s="68"/>
      <c r="H56" s="68"/>
      <c r="I56" s="68"/>
    </row>
    <row r="57" spans="2:9" ht="15.75">
      <c r="B57" s="68"/>
      <c r="C57" s="68"/>
      <c r="D57" s="91"/>
      <c r="E57" s="68"/>
      <c r="F57" s="68"/>
      <c r="G57" s="68"/>
      <c r="H57" s="68"/>
      <c r="I57" s="68"/>
    </row>
    <row r="58" spans="2:9" ht="15.75">
      <c r="B58" s="68"/>
      <c r="C58" s="68"/>
      <c r="D58" s="91"/>
      <c r="E58" s="68"/>
      <c r="F58" s="68"/>
      <c r="G58" s="68"/>
      <c r="H58" s="68"/>
      <c r="I58" s="68"/>
    </row>
    <row r="59" spans="2:9" ht="15.75">
      <c r="B59" s="68"/>
      <c r="C59" s="68"/>
      <c r="D59" s="91"/>
      <c r="E59" s="68"/>
      <c r="F59" s="68"/>
      <c r="G59" s="68"/>
      <c r="H59" s="68"/>
      <c r="I59" s="68"/>
    </row>
    <row r="60" spans="2:9" ht="15.75">
      <c r="B60" s="68"/>
      <c r="C60" s="68"/>
      <c r="D60" s="91"/>
      <c r="E60" s="68"/>
      <c r="F60" s="68"/>
      <c r="G60" s="68"/>
      <c r="H60" s="68"/>
      <c r="I60" s="68"/>
    </row>
    <row r="61" spans="2:9" ht="15.75">
      <c r="B61" s="68"/>
      <c r="C61" s="68"/>
      <c r="D61" s="91"/>
      <c r="E61" s="68"/>
      <c r="F61" s="68"/>
      <c r="G61" s="68"/>
      <c r="H61" s="68"/>
      <c r="I61" s="68"/>
    </row>
    <row r="62" spans="2:9" ht="15.75">
      <c r="B62" s="68"/>
      <c r="C62" s="68"/>
      <c r="D62" s="91"/>
      <c r="E62" s="68"/>
      <c r="F62" s="68"/>
      <c r="G62" s="68"/>
      <c r="H62" s="68"/>
      <c r="I62" s="68"/>
    </row>
  </sheetData>
  <mergeCells count="11">
    <mergeCell ref="A1:B1"/>
    <mergeCell ref="A17:B17"/>
    <mergeCell ref="A2:H2"/>
    <mergeCell ref="A5:A7"/>
    <mergeCell ref="G6:G7"/>
    <mergeCell ref="H5:H7"/>
    <mergeCell ref="E5:G5"/>
    <mergeCell ref="E6:F6"/>
    <mergeCell ref="B5:B7"/>
    <mergeCell ref="C5:C7"/>
    <mergeCell ref="D5:D7"/>
  </mergeCells>
  <printOptions/>
  <pageMargins left="0.59" right="0.15748031496062992" top="0.73" bottom="0.984251968503937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C1">
      <selection activeCell="U4" sqref="U4"/>
    </sheetView>
  </sheetViews>
  <sheetFormatPr defaultColWidth="9.00390625" defaultRowHeight="14.25"/>
  <cols>
    <col min="1" max="1" width="3.00390625" style="1" customWidth="1"/>
    <col min="2" max="2" width="10.75390625" style="1" customWidth="1"/>
    <col min="3" max="3" width="6.375" style="1" customWidth="1"/>
    <col min="4" max="4" width="8.50390625" style="1" customWidth="1"/>
    <col min="5" max="5" width="7.875" style="1" customWidth="1"/>
    <col min="6" max="7" width="5.25390625" style="1" customWidth="1"/>
    <col min="8" max="8" width="5.125" style="1" customWidth="1"/>
    <col min="9" max="9" width="6.125" style="1" customWidth="1"/>
    <col min="10" max="10" width="7.875" style="1" customWidth="1"/>
    <col min="11" max="11" width="6.125" style="1" customWidth="1"/>
    <col min="12" max="12" width="6.25390625" style="1" customWidth="1"/>
    <col min="13" max="13" width="5.50390625" style="1" customWidth="1"/>
    <col min="14" max="14" width="6.125" style="1" customWidth="1"/>
    <col min="15" max="15" width="8.375" style="1" customWidth="1"/>
    <col min="16" max="16" width="5.375" style="1" customWidth="1"/>
    <col min="17" max="17" width="6.25390625" style="1" customWidth="1"/>
    <col min="18" max="18" width="5.25390625" style="1" customWidth="1"/>
    <col min="19" max="19" width="4.50390625" style="1" customWidth="1"/>
    <col min="20" max="20" width="4.75390625" style="1" customWidth="1"/>
    <col min="21" max="21" width="7.75390625" style="1" customWidth="1"/>
    <col min="22" max="16384" width="9.00390625" style="1" customWidth="1"/>
  </cols>
  <sheetData>
    <row r="1" spans="1:7" ht="12.75">
      <c r="A1" s="227" t="s">
        <v>183</v>
      </c>
      <c r="B1" s="227"/>
      <c r="C1" s="227"/>
      <c r="D1" s="227"/>
      <c r="E1" s="227"/>
      <c r="F1" s="227"/>
      <c r="G1" s="227"/>
    </row>
    <row r="2" spans="1:21" ht="15.75" customHeight="1">
      <c r="A2" s="206" t="s">
        <v>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1" ht="13.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13" t="s">
        <v>201</v>
      </c>
    </row>
    <row r="5" spans="1:21" s="72" customFormat="1" ht="12.75">
      <c r="A5" s="69"/>
      <c r="Q5" s="207" t="s">
        <v>62</v>
      </c>
      <c r="R5" s="207"/>
      <c r="S5" s="207"/>
      <c r="T5" s="207"/>
      <c r="U5" s="207"/>
    </row>
    <row r="6" spans="1:21" s="71" customFormat="1" ht="54.75" customHeight="1">
      <c r="A6" s="208" t="s">
        <v>10</v>
      </c>
      <c r="B6" s="208" t="s">
        <v>187</v>
      </c>
      <c r="C6" s="208" t="s">
        <v>56</v>
      </c>
      <c r="D6" s="208" t="s">
        <v>186</v>
      </c>
      <c r="E6" s="208" t="s">
        <v>43</v>
      </c>
      <c r="F6" s="208" t="s">
        <v>13</v>
      </c>
      <c r="G6" s="208"/>
      <c r="H6" s="208"/>
      <c r="I6" s="208" t="s">
        <v>1</v>
      </c>
      <c r="J6" s="208"/>
      <c r="K6" s="208"/>
      <c r="L6" s="208"/>
      <c r="M6" s="208"/>
      <c r="N6" s="208"/>
      <c r="O6" s="208"/>
      <c r="P6" s="208" t="s">
        <v>32</v>
      </c>
      <c r="Q6" s="208"/>
      <c r="R6" s="208" t="s">
        <v>44</v>
      </c>
      <c r="S6" s="208"/>
      <c r="T6" s="208"/>
      <c r="U6" s="208"/>
    </row>
    <row r="7" spans="1:21" s="71" customFormat="1" ht="32.25" customHeight="1">
      <c r="A7" s="208"/>
      <c r="B7" s="208"/>
      <c r="C7" s="208"/>
      <c r="D7" s="208"/>
      <c r="E7" s="208"/>
      <c r="F7" s="208" t="s">
        <v>9</v>
      </c>
      <c r="G7" s="208" t="s">
        <v>4</v>
      </c>
      <c r="H7" s="208" t="s">
        <v>45</v>
      </c>
      <c r="I7" s="208" t="s">
        <v>46</v>
      </c>
      <c r="J7" s="208"/>
      <c r="K7" s="208"/>
      <c r="L7" s="208"/>
      <c r="M7" s="208" t="s">
        <v>47</v>
      </c>
      <c r="N7" s="208"/>
      <c r="O7" s="208"/>
      <c r="P7" s="208" t="s">
        <v>48</v>
      </c>
      <c r="Q7" s="208" t="s">
        <v>2</v>
      </c>
      <c r="R7" s="208" t="s">
        <v>9</v>
      </c>
      <c r="S7" s="208" t="s">
        <v>49</v>
      </c>
      <c r="T7" s="208"/>
      <c r="U7" s="208" t="s">
        <v>57</v>
      </c>
    </row>
    <row r="8" spans="1:21" s="71" customFormat="1" ht="38.25" customHeight="1">
      <c r="A8" s="208"/>
      <c r="B8" s="208"/>
      <c r="C8" s="208"/>
      <c r="D8" s="208"/>
      <c r="E8" s="208"/>
      <c r="F8" s="208"/>
      <c r="G8" s="208"/>
      <c r="H8" s="208"/>
      <c r="I8" s="70" t="s">
        <v>48</v>
      </c>
      <c r="J8" s="70" t="s">
        <v>4</v>
      </c>
      <c r="K8" s="70" t="s">
        <v>2</v>
      </c>
      <c r="L8" s="70" t="s">
        <v>11</v>
      </c>
      <c r="M8" s="70" t="s">
        <v>48</v>
      </c>
      <c r="N8" s="70" t="s">
        <v>2</v>
      </c>
      <c r="O8" s="70" t="s">
        <v>11</v>
      </c>
      <c r="P8" s="208"/>
      <c r="Q8" s="208"/>
      <c r="R8" s="208"/>
      <c r="S8" s="70" t="s">
        <v>50</v>
      </c>
      <c r="T8" s="70" t="s">
        <v>51</v>
      </c>
      <c r="U8" s="208"/>
    </row>
    <row r="9" spans="1:21" s="82" customFormat="1" ht="51" customHeight="1">
      <c r="A9" s="81">
        <v>1</v>
      </c>
      <c r="B9" s="81">
        <v>2</v>
      </c>
      <c r="C9" s="81" t="s">
        <v>52</v>
      </c>
      <c r="D9" s="81" t="s">
        <v>53</v>
      </c>
      <c r="E9" s="81" t="s">
        <v>54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 s="81">
        <v>16</v>
      </c>
      <c r="Q9" s="81">
        <v>17</v>
      </c>
      <c r="R9" s="81">
        <v>18</v>
      </c>
      <c r="S9" s="81">
        <v>19</v>
      </c>
      <c r="T9" s="81">
        <v>20</v>
      </c>
      <c r="U9" s="81">
        <v>21</v>
      </c>
    </row>
    <row r="10" spans="1:21" ht="12.75" customHeight="1">
      <c r="A10" s="73">
        <v>1</v>
      </c>
      <c r="B10" s="186" t="s">
        <v>16</v>
      </c>
      <c r="C10" s="74">
        <f>F10+I10+M10+P10+R10</f>
        <v>4213</v>
      </c>
      <c r="D10" s="75">
        <f>K10+N10+Q10+U10</f>
        <v>41219</v>
      </c>
      <c r="E10" s="75">
        <f>L10+O10</f>
        <v>100475</v>
      </c>
      <c r="F10" s="74">
        <v>160</v>
      </c>
      <c r="G10" s="74">
        <v>8</v>
      </c>
      <c r="H10" s="74">
        <v>160</v>
      </c>
      <c r="I10" s="74">
        <v>1124</v>
      </c>
      <c r="J10" s="94">
        <v>2472.85</v>
      </c>
      <c r="K10" s="74">
        <v>15360</v>
      </c>
      <c r="L10" s="74">
        <v>37405</v>
      </c>
      <c r="M10" s="74">
        <f>854+530</f>
        <v>1384</v>
      </c>
      <c r="N10" s="74">
        <v>4270</v>
      </c>
      <c r="O10" s="74">
        <f>35425+27645</f>
        <v>63070</v>
      </c>
      <c r="P10" s="74">
        <v>1226</v>
      </c>
      <c r="Q10" s="74">
        <v>1839</v>
      </c>
      <c r="R10" s="73">
        <v>319</v>
      </c>
      <c r="S10" s="73">
        <v>6</v>
      </c>
      <c r="T10" s="73"/>
      <c r="U10" s="74">
        <v>19750</v>
      </c>
    </row>
    <row r="11" spans="1:21" ht="12.75">
      <c r="A11" s="73">
        <v>2</v>
      </c>
      <c r="B11" s="187" t="s">
        <v>17</v>
      </c>
      <c r="C11" s="74">
        <f>I11+M11+P11+R11</f>
        <v>1155</v>
      </c>
      <c r="D11" s="75">
        <f>K11+N11+Q11+U11</f>
        <v>61886</v>
      </c>
      <c r="E11" s="75">
        <f>L11+O11</f>
        <v>4400</v>
      </c>
      <c r="F11" s="74"/>
      <c r="G11" s="94"/>
      <c r="H11" s="74"/>
      <c r="I11" s="74">
        <v>66</v>
      </c>
      <c r="J11" s="74">
        <v>165</v>
      </c>
      <c r="K11" s="74">
        <v>990</v>
      </c>
      <c r="L11" s="74"/>
      <c r="M11" s="74">
        <v>285</v>
      </c>
      <c r="N11" s="74">
        <v>1425</v>
      </c>
      <c r="O11" s="74">
        <v>4400</v>
      </c>
      <c r="P11" s="74">
        <v>314</v>
      </c>
      <c r="Q11" s="74">
        <v>471</v>
      </c>
      <c r="R11" s="73">
        <v>490</v>
      </c>
      <c r="S11" s="73">
        <v>3</v>
      </c>
      <c r="T11" s="73">
        <v>4</v>
      </c>
      <c r="U11" s="74">
        <f>9000+4000+46000</f>
        <v>59000</v>
      </c>
    </row>
    <row r="12" spans="1:21" ht="12.75">
      <c r="A12" s="73">
        <v>3</v>
      </c>
      <c r="B12" s="188" t="s">
        <v>18</v>
      </c>
      <c r="C12" s="74">
        <f>I12+M12+P12</f>
        <v>108</v>
      </c>
      <c r="D12" s="75">
        <f>K12+N12+Q12+U12</f>
        <v>761</v>
      </c>
      <c r="E12" s="75">
        <f>L12+O12</f>
        <v>1770</v>
      </c>
      <c r="F12" s="74"/>
      <c r="G12" s="94"/>
      <c r="H12" s="74"/>
      <c r="I12" s="74">
        <v>41</v>
      </c>
      <c r="J12" s="189">
        <v>102.5</v>
      </c>
      <c r="K12" s="74">
        <v>615</v>
      </c>
      <c r="L12" s="74"/>
      <c r="M12" s="74">
        <f>41+12</f>
        <v>53</v>
      </c>
      <c r="N12" s="74">
        <f>90+35</f>
        <v>125</v>
      </c>
      <c r="O12" s="74">
        <f>520+650+600</f>
        <v>1770</v>
      </c>
      <c r="P12" s="74">
        <v>14</v>
      </c>
      <c r="Q12" s="74">
        <f>12+9</f>
        <v>21</v>
      </c>
      <c r="R12" s="73"/>
      <c r="S12" s="73"/>
      <c r="T12" s="73"/>
      <c r="U12" s="74"/>
    </row>
    <row r="13" spans="1:21" ht="12.75">
      <c r="A13" s="73">
        <v>1</v>
      </c>
      <c r="B13" s="188" t="s">
        <v>19</v>
      </c>
      <c r="C13" s="74">
        <f>F13+I13+P13+R13</f>
        <v>114</v>
      </c>
      <c r="D13" s="75">
        <f>K13+N13+Q13+U13</f>
        <v>4059.5</v>
      </c>
      <c r="E13" s="75">
        <f>L13+O13</f>
        <v>1800</v>
      </c>
      <c r="F13" s="74">
        <v>20</v>
      </c>
      <c r="G13" s="94">
        <v>0.88</v>
      </c>
      <c r="H13" s="74">
        <v>20</v>
      </c>
      <c r="I13" s="74">
        <v>36</v>
      </c>
      <c r="J13" s="74">
        <v>90</v>
      </c>
      <c r="K13" s="74">
        <v>540</v>
      </c>
      <c r="L13" s="74">
        <v>1800</v>
      </c>
      <c r="M13" s="74"/>
      <c r="N13" s="74"/>
      <c r="O13" s="74"/>
      <c r="P13" s="74">
        <v>13</v>
      </c>
      <c r="Q13" s="74">
        <v>19.5</v>
      </c>
      <c r="R13" s="73">
        <v>45</v>
      </c>
      <c r="S13" s="73">
        <v>1</v>
      </c>
      <c r="T13" s="73"/>
      <c r="U13" s="74">
        <v>3500</v>
      </c>
    </row>
    <row r="14" spans="1:21" ht="12.75">
      <c r="A14" s="73">
        <v>5</v>
      </c>
      <c r="B14" s="188" t="s">
        <v>23</v>
      </c>
      <c r="C14" s="74">
        <f>F14+I14+P14</f>
        <v>90</v>
      </c>
      <c r="D14" s="75">
        <f>K14+N14+Q14+U14</f>
        <v>192</v>
      </c>
      <c r="E14" s="75">
        <f>L14+O14</f>
        <v>1400</v>
      </c>
      <c r="F14" s="74">
        <f>3+12</f>
        <v>15</v>
      </c>
      <c r="G14" s="190">
        <f>0.03+0.024</f>
        <v>0.054</v>
      </c>
      <c r="H14" s="74">
        <v>15</v>
      </c>
      <c r="I14" s="74">
        <v>37</v>
      </c>
      <c r="J14" s="189">
        <v>22.5</v>
      </c>
      <c r="K14" s="74">
        <v>135</v>
      </c>
      <c r="L14" s="74">
        <v>1400</v>
      </c>
      <c r="M14" s="74"/>
      <c r="N14" s="74"/>
      <c r="O14" s="74"/>
      <c r="P14" s="74">
        <v>38</v>
      </c>
      <c r="Q14" s="74">
        <v>57</v>
      </c>
      <c r="R14" s="73"/>
      <c r="S14" s="73"/>
      <c r="T14" s="73"/>
      <c r="U14" s="73"/>
    </row>
    <row r="15" spans="1:21" s="21" customFormat="1" ht="12.75">
      <c r="A15" s="76"/>
      <c r="B15" s="76" t="s">
        <v>55</v>
      </c>
      <c r="C15" s="77">
        <f>SUM(C10:C14)</f>
        <v>5680</v>
      </c>
      <c r="D15" s="77">
        <f>SUM(D10:D14)</f>
        <v>108117.5</v>
      </c>
      <c r="E15" s="77">
        <f>SUM(E10:E14)</f>
        <v>109845</v>
      </c>
      <c r="F15" s="77">
        <f aca="true" t="shared" si="0" ref="F15:U15">SUM(F10:F14)</f>
        <v>195</v>
      </c>
      <c r="G15" s="77">
        <f t="shared" si="0"/>
        <v>8.934000000000001</v>
      </c>
      <c r="H15" s="77">
        <f t="shared" si="0"/>
        <v>195</v>
      </c>
      <c r="I15" s="77">
        <f t="shared" si="0"/>
        <v>1304</v>
      </c>
      <c r="J15" s="77">
        <f t="shared" si="0"/>
        <v>2852.85</v>
      </c>
      <c r="K15" s="77">
        <f t="shared" si="0"/>
        <v>17640</v>
      </c>
      <c r="L15" s="77">
        <f t="shared" si="0"/>
        <v>40605</v>
      </c>
      <c r="M15" s="77">
        <f t="shared" si="0"/>
        <v>1722</v>
      </c>
      <c r="N15" s="77">
        <f t="shared" si="0"/>
        <v>5820</v>
      </c>
      <c r="O15" s="77">
        <f t="shared" si="0"/>
        <v>69240</v>
      </c>
      <c r="P15" s="77">
        <f t="shared" si="0"/>
        <v>1605</v>
      </c>
      <c r="Q15" s="77">
        <f t="shared" si="0"/>
        <v>2407.5</v>
      </c>
      <c r="R15" s="77">
        <f t="shared" si="0"/>
        <v>854</v>
      </c>
      <c r="S15" s="77">
        <f t="shared" si="0"/>
        <v>10</v>
      </c>
      <c r="T15" s="77">
        <f t="shared" si="0"/>
        <v>4</v>
      </c>
      <c r="U15" s="77">
        <f t="shared" si="0"/>
        <v>82250</v>
      </c>
    </row>
    <row r="16" spans="1:22" ht="15.75">
      <c r="A16" s="78"/>
      <c r="D16" s="93"/>
      <c r="M16" s="209" t="s">
        <v>67</v>
      </c>
      <c r="N16" s="209"/>
      <c r="O16" s="209"/>
      <c r="P16" s="209"/>
      <c r="Q16" s="209"/>
      <c r="R16" s="209"/>
      <c r="S16" s="209"/>
      <c r="T16" s="209"/>
      <c r="U16" s="209"/>
      <c r="V16" s="122"/>
    </row>
    <row r="17" spans="1:21" ht="15.75">
      <c r="A17" s="79"/>
      <c r="M17" s="210" t="s">
        <v>35</v>
      </c>
      <c r="N17" s="210"/>
      <c r="O17" s="210"/>
      <c r="P17" s="210"/>
      <c r="Q17" s="210"/>
      <c r="R17" s="210"/>
      <c r="S17" s="210"/>
      <c r="T17" s="210"/>
      <c r="U17" s="210"/>
    </row>
    <row r="18" spans="1:10" ht="12.75">
      <c r="A18" s="79"/>
      <c r="D18" s="93"/>
      <c r="E18" s="93"/>
      <c r="I18" s="93"/>
      <c r="J18" s="93"/>
    </row>
    <row r="19" spans="1:5" ht="12.75">
      <c r="A19" s="79"/>
      <c r="E19" s="93"/>
    </row>
    <row r="20" spans="1:9" ht="12.75">
      <c r="A20" s="79"/>
      <c r="E20" s="93"/>
      <c r="I20" s="93"/>
    </row>
    <row r="21" spans="1:5" ht="12.75">
      <c r="A21" s="80"/>
      <c r="E21" s="93"/>
    </row>
    <row r="22" ht="12.75">
      <c r="E22" s="93"/>
    </row>
  </sheetData>
  <mergeCells count="24">
    <mergeCell ref="I7:L7"/>
    <mergeCell ref="M16:U16"/>
    <mergeCell ref="M17:U17"/>
    <mergeCell ref="R7:R8"/>
    <mergeCell ref="U7:U8"/>
    <mergeCell ref="M7:O7"/>
    <mergeCell ref="P7:P8"/>
    <mergeCell ref="Q7:Q8"/>
    <mergeCell ref="S7:T7"/>
    <mergeCell ref="H7:H8"/>
    <mergeCell ref="A6:A8"/>
    <mergeCell ref="B6:B8"/>
    <mergeCell ref="C6:C8"/>
    <mergeCell ref="D6:D8"/>
    <mergeCell ref="A1:G1"/>
    <mergeCell ref="A2:U3"/>
    <mergeCell ref="Q5:U5"/>
    <mergeCell ref="R6:U6"/>
    <mergeCell ref="I6:O6"/>
    <mergeCell ref="P6:Q6"/>
    <mergeCell ref="E6:E8"/>
    <mergeCell ref="F6:H6"/>
    <mergeCell ref="F7:F8"/>
    <mergeCell ref="G7:G8"/>
  </mergeCells>
  <printOptions/>
  <pageMargins left="0.24" right="0.16" top="0.62" bottom="1" header="0.2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4.875" style="14" customWidth="1"/>
    <col min="2" max="2" width="16.25390625" style="6" customWidth="1"/>
    <col min="3" max="3" width="12.125" style="6" customWidth="1"/>
    <col min="4" max="4" width="13.625" style="6" customWidth="1"/>
    <col min="5" max="5" width="15.875" style="6" customWidth="1"/>
    <col min="6" max="6" width="15.00390625" style="6" customWidth="1"/>
    <col min="7" max="7" width="8.875" style="6" customWidth="1"/>
    <col min="8" max="8" width="16.875" style="6" customWidth="1"/>
    <col min="9" max="9" width="14.75390625" style="6" customWidth="1"/>
    <col min="10" max="10" width="7.375" style="6" customWidth="1"/>
    <col min="11" max="16384" width="9.00390625" style="6" customWidth="1"/>
  </cols>
  <sheetData>
    <row r="1" spans="1:9" ht="15.75">
      <c r="A1" s="7" t="s">
        <v>20</v>
      </c>
      <c r="B1" s="19"/>
      <c r="C1" s="8"/>
      <c r="I1" s="5"/>
    </row>
    <row r="2" spans="1:9" ht="15.75">
      <c r="A2" s="226" t="s">
        <v>68</v>
      </c>
      <c r="B2" s="226"/>
      <c r="C2" s="226"/>
      <c r="D2" s="226"/>
      <c r="E2" s="226"/>
      <c r="F2" s="226"/>
      <c r="G2" s="226"/>
      <c r="H2" s="226"/>
      <c r="I2" s="226"/>
    </row>
    <row r="3" spans="1:9" ht="15.75">
      <c r="A3" s="226" t="s">
        <v>66</v>
      </c>
      <c r="B3" s="226"/>
      <c r="C3" s="226"/>
      <c r="D3" s="226"/>
      <c r="E3" s="226"/>
      <c r="F3" s="226"/>
      <c r="G3" s="226"/>
      <c r="H3" s="226"/>
      <c r="I3" s="226"/>
    </row>
    <row r="4" spans="1:9" ht="15.75">
      <c r="A4" s="211" t="s">
        <v>65</v>
      </c>
      <c r="B4" s="211"/>
      <c r="C4" s="211"/>
      <c r="D4" s="211"/>
      <c r="E4" s="211"/>
      <c r="F4" s="211"/>
      <c r="G4" s="211"/>
      <c r="H4" s="211"/>
      <c r="I4" s="211"/>
    </row>
    <row r="5" spans="1:9" ht="15.75">
      <c r="A5" s="35"/>
      <c r="B5" s="35"/>
      <c r="C5" s="35"/>
      <c r="D5" s="35"/>
      <c r="E5" s="35"/>
      <c r="F5" s="35"/>
      <c r="G5" s="35"/>
      <c r="H5" s="35"/>
      <c r="I5" s="212" t="s">
        <v>202</v>
      </c>
    </row>
    <row r="6" spans="6:10" ht="15.75">
      <c r="F6" s="229" t="s">
        <v>3</v>
      </c>
      <c r="G6" s="229"/>
      <c r="H6" s="229"/>
      <c r="I6" s="229"/>
      <c r="J6" s="13"/>
    </row>
    <row r="7" spans="1:10" ht="15.75">
      <c r="A7" s="228" t="s">
        <v>0</v>
      </c>
      <c r="B7" s="228" t="s">
        <v>21</v>
      </c>
      <c r="C7" s="228" t="s">
        <v>69</v>
      </c>
      <c r="D7" s="228"/>
      <c r="E7" s="228"/>
      <c r="F7" s="228"/>
      <c r="G7" s="228"/>
      <c r="H7" s="228"/>
      <c r="I7" s="228"/>
      <c r="J7" s="16"/>
    </row>
    <row r="8" spans="1:10" ht="15.75">
      <c r="A8" s="228"/>
      <c r="B8" s="228"/>
      <c r="C8" s="228" t="s">
        <v>70</v>
      </c>
      <c r="D8" s="228"/>
      <c r="E8" s="228"/>
      <c r="F8" s="228"/>
      <c r="G8" s="228" t="s">
        <v>47</v>
      </c>
      <c r="H8" s="228"/>
      <c r="I8" s="228"/>
      <c r="J8" s="16"/>
    </row>
    <row r="9" spans="1:10" ht="15.75">
      <c r="A9" s="228"/>
      <c r="B9" s="228"/>
      <c r="C9" s="228" t="s">
        <v>9</v>
      </c>
      <c r="D9" s="228" t="s">
        <v>4</v>
      </c>
      <c r="E9" s="228" t="s">
        <v>71</v>
      </c>
      <c r="F9" s="228"/>
      <c r="G9" s="228" t="s">
        <v>9</v>
      </c>
      <c r="H9" s="228" t="s">
        <v>72</v>
      </c>
      <c r="I9" s="228"/>
      <c r="J9" s="16"/>
    </row>
    <row r="10" spans="1:9" ht="47.25">
      <c r="A10" s="228"/>
      <c r="B10" s="228"/>
      <c r="C10" s="228"/>
      <c r="D10" s="228"/>
      <c r="E10" s="4" t="s">
        <v>5</v>
      </c>
      <c r="F10" s="4" t="s">
        <v>6</v>
      </c>
      <c r="G10" s="228"/>
      <c r="H10" s="4" t="s">
        <v>5</v>
      </c>
      <c r="I10" s="4" t="s">
        <v>73</v>
      </c>
    </row>
    <row r="11" spans="1:9" ht="20.25" customHeight="1">
      <c r="A11" s="97"/>
      <c r="B11" s="97" t="s">
        <v>15</v>
      </c>
      <c r="C11" s="104">
        <f>SUM(C12:C16)</f>
        <v>1304</v>
      </c>
      <c r="D11" s="104">
        <f aca="true" t="shared" si="0" ref="D11:I11">SUM(D12:D16)</f>
        <v>2106.94</v>
      </c>
      <c r="E11" s="104">
        <f t="shared" si="0"/>
        <v>17640</v>
      </c>
      <c r="F11" s="104">
        <f t="shared" si="0"/>
        <v>40605</v>
      </c>
      <c r="G11" s="104">
        <f t="shared" si="0"/>
        <v>1722</v>
      </c>
      <c r="H11" s="104">
        <f t="shared" si="0"/>
        <v>5820</v>
      </c>
      <c r="I11" s="104">
        <f t="shared" si="0"/>
        <v>69240</v>
      </c>
    </row>
    <row r="12" spans="1:9" ht="21" customHeight="1">
      <c r="A12" s="107">
        <v>1</v>
      </c>
      <c r="B12" s="108" t="s">
        <v>16</v>
      </c>
      <c r="C12" s="74">
        <v>1124</v>
      </c>
      <c r="D12" s="74">
        <v>1800</v>
      </c>
      <c r="E12" s="74">
        <v>15360</v>
      </c>
      <c r="F12" s="74">
        <v>37405</v>
      </c>
      <c r="G12" s="74">
        <f>854+530</f>
        <v>1384</v>
      </c>
      <c r="H12" s="74">
        <v>4270</v>
      </c>
      <c r="I12" s="74">
        <f>35425+27645</f>
        <v>63070</v>
      </c>
    </row>
    <row r="13" spans="1:9" s="7" customFormat="1" ht="20.25" customHeight="1">
      <c r="A13" s="107">
        <v>2</v>
      </c>
      <c r="B13" s="109" t="s">
        <v>17</v>
      </c>
      <c r="C13" s="74">
        <v>66</v>
      </c>
      <c r="D13" s="74">
        <v>99</v>
      </c>
      <c r="E13" s="74">
        <v>990</v>
      </c>
      <c r="F13" s="74"/>
      <c r="G13" s="74">
        <v>285</v>
      </c>
      <c r="H13" s="74">
        <v>1425</v>
      </c>
      <c r="I13" s="74">
        <v>4400</v>
      </c>
    </row>
    <row r="14" spans="1:9" s="22" customFormat="1" ht="21" customHeight="1">
      <c r="A14" s="107">
        <v>3</v>
      </c>
      <c r="B14" s="110" t="s">
        <v>18</v>
      </c>
      <c r="C14" s="74">
        <v>41</v>
      </c>
      <c r="D14" s="189">
        <v>65.6</v>
      </c>
      <c r="E14" s="74">
        <v>615</v>
      </c>
      <c r="F14" s="74"/>
      <c r="G14" s="74">
        <f>41+12</f>
        <v>53</v>
      </c>
      <c r="H14" s="74">
        <f>90+35</f>
        <v>125</v>
      </c>
      <c r="I14" s="74">
        <f>520+650+600</f>
        <v>1770</v>
      </c>
    </row>
    <row r="15" spans="1:9" s="7" customFormat="1" ht="18.75" customHeight="1">
      <c r="A15" s="107">
        <v>4</v>
      </c>
      <c r="B15" s="110" t="s">
        <v>19</v>
      </c>
      <c r="C15" s="74">
        <v>36</v>
      </c>
      <c r="D15" s="94">
        <v>88.84</v>
      </c>
      <c r="E15" s="74">
        <v>540</v>
      </c>
      <c r="F15" s="74">
        <v>1800</v>
      </c>
      <c r="G15" s="74"/>
      <c r="H15" s="74"/>
      <c r="I15" s="74"/>
    </row>
    <row r="16" spans="1:9" ht="21.75" customHeight="1">
      <c r="A16" s="107">
        <v>5</v>
      </c>
      <c r="B16" s="110" t="s">
        <v>23</v>
      </c>
      <c r="C16" s="74">
        <v>37</v>
      </c>
      <c r="D16" s="189">
        <v>53.5</v>
      </c>
      <c r="E16" s="74">
        <v>135</v>
      </c>
      <c r="F16" s="74">
        <v>1400</v>
      </c>
      <c r="G16" s="74"/>
      <c r="H16" s="74"/>
      <c r="I16" s="74"/>
    </row>
    <row r="17" spans="1:9" ht="15.75">
      <c r="A17" s="27"/>
      <c r="B17" s="26"/>
      <c r="C17" s="26"/>
      <c r="D17" s="26"/>
      <c r="E17" s="191"/>
      <c r="F17" s="26"/>
      <c r="G17" s="26"/>
      <c r="H17" s="26"/>
      <c r="I17" s="27"/>
    </row>
    <row r="18" spans="1:9" ht="15.75">
      <c r="A18" s="28"/>
      <c r="B18" s="16"/>
      <c r="C18" s="16"/>
      <c r="D18" s="111" t="s">
        <v>74</v>
      </c>
      <c r="E18" s="111"/>
      <c r="F18" s="111"/>
      <c r="G18" s="111"/>
      <c r="H18" s="111"/>
      <c r="I18" s="111"/>
    </row>
    <row r="19" spans="4:9" ht="15.75">
      <c r="D19" s="210" t="s">
        <v>75</v>
      </c>
      <c r="E19" s="210"/>
      <c r="F19" s="210"/>
      <c r="G19" s="210"/>
      <c r="H19" s="210"/>
      <c r="I19" s="210"/>
    </row>
    <row r="20" spans="3:9" ht="15.75">
      <c r="C20" s="8"/>
      <c r="I20" s="24"/>
    </row>
    <row r="21" spans="3:9" ht="15.75">
      <c r="C21" s="31"/>
      <c r="F21" s="29"/>
      <c r="G21" s="29"/>
      <c r="H21" s="29"/>
      <c r="I21" s="12"/>
    </row>
    <row r="24" spans="3:5" ht="15.75">
      <c r="C24" s="31"/>
      <c r="E24" s="31"/>
    </row>
  </sheetData>
  <sheetProtection/>
  <mergeCells count="15">
    <mergeCell ref="D19:I19"/>
    <mergeCell ref="F6:I6"/>
    <mergeCell ref="E9:F9"/>
    <mergeCell ref="C7:I7"/>
    <mergeCell ref="C8:F8"/>
    <mergeCell ref="G8:I8"/>
    <mergeCell ref="H9:I9"/>
    <mergeCell ref="C9:C10"/>
    <mergeCell ref="D9:D10"/>
    <mergeCell ref="A4:I4"/>
    <mergeCell ref="A2:I2"/>
    <mergeCell ref="A3:I3"/>
    <mergeCell ref="A7:A10"/>
    <mergeCell ref="B7:B10"/>
    <mergeCell ref="G9:G10"/>
  </mergeCells>
  <printOptions/>
  <pageMargins left="0.24" right="0.33" top="0.36" bottom="0.44" header="0.2" footer="0.27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B1">
      <selection activeCell="Q5" sqref="Q5"/>
    </sheetView>
  </sheetViews>
  <sheetFormatPr defaultColWidth="9.00390625" defaultRowHeight="14.25"/>
  <cols>
    <col min="1" max="1" width="3.625" style="9" hidden="1" customWidth="1"/>
    <col min="2" max="2" width="12.50390625" style="9" customWidth="1"/>
    <col min="3" max="3" width="6.875" style="9" customWidth="1"/>
    <col min="4" max="4" width="6.50390625" style="9" customWidth="1"/>
    <col min="5" max="5" width="7.00390625" style="9" customWidth="1"/>
    <col min="6" max="6" width="5.375" style="9" customWidth="1"/>
    <col min="7" max="7" width="7.75390625" style="9" customWidth="1"/>
    <col min="8" max="8" width="7.625" style="9" customWidth="1"/>
    <col min="9" max="9" width="6.00390625" style="9" customWidth="1"/>
    <col min="10" max="10" width="7.25390625" style="9" customWidth="1"/>
    <col min="11" max="11" width="5.875" style="9" customWidth="1"/>
    <col min="12" max="12" width="7.875" style="9" customWidth="1"/>
    <col min="13" max="13" width="8.50390625" style="9" customWidth="1"/>
    <col min="14" max="14" width="6.75390625" style="9" customWidth="1"/>
    <col min="15" max="15" width="6.25390625" style="15" customWidth="1"/>
    <col min="16" max="16" width="8.875" style="9" customWidth="1"/>
    <col min="17" max="17" width="9.25390625" style="9" customWidth="1"/>
    <col min="18" max="18" width="7.125" style="9" customWidth="1"/>
    <col min="19" max="19" width="6.625" style="9" customWidth="1"/>
    <col min="20" max="20" width="9.50390625" style="9" customWidth="1"/>
    <col min="21" max="16384" width="9.00390625" style="9" customWidth="1"/>
  </cols>
  <sheetData>
    <row r="1" spans="2:16" ht="15.75">
      <c r="B1" s="7" t="s">
        <v>20</v>
      </c>
      <c r="C1" s="19"/>
      <c r="D1" s="8"/>
      <c r="P1" s="10"/>
    </row>
    <row r="2" spans="1:17" ht="15.75">
      <c r="A2" s="10"/>
      <c r="B2" s="238" t="s">
        <v>63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15.75">
      <c r="A3" s="10"/>
      <c r="B3" s="238" t="s">
        <v>64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5.75">
      <c r="A4" s="10"/>
      <c r="B4" s="211" t="s">
        <v>65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5.75">
      <c r="A5" s="1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12" t="s">
        <v>203</v>
      </c>
    </row>
    <row r="6" spans="15:17" ht="15.75">
      <c r="O6" s="194" t="s">
        <v>3</v>
      </c>
      <c r="P6" s="194"/>
      <c r="Q6" s="194"/>
    </row>
    <row r="7" spans="1:20" ht="80.25" customHeight="1">
      <c r="A7" s="230" t="s">
        <v>0</v>
      </c>
      <c r="B7" s="228" t="s">
        <v>21</v>
      </c>
      <c r="C7" s="228" t="s">
        <v>192</v>
      </c>
      <c r="D7" s="228"/>
      <c r="E7" s="228"/>
      <c r="F7" s="228" t="s">
        <v>26</v>
      </c>
      <c r="G7" s="228"/>
      <c r="H7" s="228"/>
      <c r="I7" s="232" t="s">
        <v>193</v>
      </c>
      <c r="J7" s="233"/>
      <c r="K7" s="234"/>
      <c r="L7" s="232" t="s">
        <v>194</v>
      </c>
      <c r="M7" s="233"/>
      <c r="N7" s="234"/>
      <c r="O7" s="228" t="s">
        <v>14</v>
      </c>
      <c r="P7" s="228"/>
      <c r="Q7" s="228"/>
      <c r="R7" s="235"/>
      <c r="S7" s="235"/>
      <c r="T7" s="235"/>
    </row>
    <row r="8" spans="1:20" ht="47.25">
      <c r="A8" s="230"/>
      <c r="B8" s="228"/>
      <c r="C8" s="228" t="s">
        <v>9</v>
      </c>
      <c r="D8" s="228" t="s">
        <v>4</v>
      </c>
      <c r="E8" s="228" t="s">
        <v>7</v>
      </c>
      <c r="F8" s="228" t="s">
        <v>9</v>
      </c>
      <c r="G8" s="228" t="s">
        <v>4</v>
      </c>
      <c r="H8" s="228" t="s">
        <v>7</v>
      </c>
      <c r="I8" s="228" t="s">
        <v>9</v>
      </c>
      <c r="J8" s="228" t="s">
        <v>4</v>
      </c>
      <c r="K8" s="228" t="s">
        <v>7</v>
      </c>
      <c r="L8" s="4" t="s">
        <v>9</v>
      </c>
      <c r="M8" s="4" t="s">
        <v>4</v>
      </c>
      <c r="N8" s="4" t="s">
        <v>7</v>
      </c>
      <c r="O8" s="236" t="s">
        <v>9</v>
      </c>
      <c r="P8" s="228" t="s">
        <v>4</v>
      </c>
      <c r="Q8" s="228" t="s">
        <v>7</v>
      </c>
      <c r="R8" s="235"/>
      <c r="S8" s="237"/>
      <c r="T8" s="235"/>
    </row>
    <row r="9" spans="1:20" ht="15.75">
      <c r="A9" s="230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4"/>
      <c r="M9" s="4"/>
      <c r="N9" s="4"/>
      <c r="O9" s="236"/>
      <c r="P9" s="228"/>
      <c r="Q9" s="228"/>
      <c r="R9" s="235"/>
      <c r="S9" s="237"/>
      <c r="T9" s="235"/>
    </row>
    <row r="10" spans="1:20" s="10" customFormat="1" ht="15.75">
      <c r="A10" s="25"/>
      <c r="B10" s="97" t="s">
        <v>15</v>
      </c>
      <c r="C10" s="106">
        <f>C11</f>
        <v>52</v>
      </c>
      <c r="D10" s="106">
        <f>D11</f>
        <v>52</v>
      </c>
      <c r="E10" s="106">
        <v>780</v>
      </c>
      <c r="F10" s="106">
        <f>F11</f>
        <v>3</v>
      </c>
      <c r="G10" s="198">
        <f>G11</f>
        <v>2.2</v>
      </c>
      <c r="H10" s="106">
        <v>33</v>
      </c>
      <c r="I10" s="106">
        <f>I11</f>
        <v>5</v>
      </c>
      <c r="J10" s="198">
        <f>J11</f>
        <v>3.9</v>
      </c>
      <c r="K10" s="198">
        <v>58.5</v>
      </c>
      <c r="L10" s="106">
        <f>SUM(L11:L14)</f>
        <v>231</v>
      </c>
      <c r="M10" s="198">
        <f>SUM(M11:M14)</f>
        <v>1089.15</v>
      </c>
      <c r="N10" s="106">
        <f>SUM(N11:N14)</f>
        <v>6535.2</v>
      </c>
      <c r="O10" s="196">
        <f>SUM(O11:O15)</f>
        <v>1013</v>
      </c>
      <c r="P10" s="197">
        <f>SUM(P11:P15)</f>
        <v>1705.6</v>
      </c>
      <c r="Q10" s="199">
        <f>SUM(Q11:Q15)</f>
        <v>10233.3</v>
      </c>
      <c r="R10" s="32"/>
      <c r="S10" s="32"/>
      <c r="T10" s="32"/>
    </row>
    <row r="11" spans="1:20" ht="15.75">
      <c r="A11" s="25"/>
      <c r="B11" s="118" t="s">
        <v>16</v>
      </c>
      <c r="C11" s="110">
        <v>52</v>
      </c>
      <c r="D11" s="110">
        <f>24.5+27.5</f>
        <v>52</v>
      </c>
      <c r="E11" s="110">
        <f>E10</f>
        <v>780</v>
      </c>
      <c r="F11" s="110">
        <v>3</v>
      </c>
      <c r="G11" s="195">
        <v>2.2</v>
      </c>
      <c r="H11" s="110">
        <v>33</v>
      </c>
      <c r="I11" s="110">
        <v>5</v>
      </c>
      <c r="J11" s="195">
        <v>3.9</v>
      </c>
      <c r="K11" s="110">
        <v>58.5</v>
      </c>
      <c r="L11" s="110">
        <v>222</v>
      </c>
      <c r="M11" s="195">
        <f>355.6+672.85</f>
        <v>1028.45</v>
      </c>
      <c r="N11" s="110">
        <v>6171</v>
      </c>
      <c r="O11" s="124">
        <f>866-24</f>
        <v>842</v>
      </c>
      <c r="P11" s="195">
        <v>1386.3</v>
      </c>
      <c r="Q11" s="195">
        <v>8317.5</v>
      </c>
      <c r="R11" s="33"/>
      <c r="S11" s="33"/>
      <c r="T11" s="33"/>
    </row>
    <row r="12" spans="2:20" ht="16.5" customHeight="1">
      <c r="B12" s="125" t="s">
        <v>17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24">
        <v>66</v>
      </c>
      <c r="P12" s="125">
        <v>165</v>
      </c>
      <c r="Q12" s="110">
        <v>990</v>
      </c>
      <c r="R12" s="26"/>
      <c r="S12" s="26"/>
      <c r="T12" s="26"/>
    </row>
    <row r="13" spans="2:20" ht="18" customHeight="1">
      <c r="B13" s="125" t="s">
        <v>18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24">
        <v>41</v>
      </c>
      <c r="P13" s="125">
        <v>102.5</v>
      </c>
      <c r="Q13" s="125">
        <v>615</v>
      </c>
      <c r="R13" s="26"/>
      <c r="S13" s="26"/>
      <c r="T13" s="26"/>
    </row>
    <row r="14" spans="2:20" ht="18" customHeight="1">
      <c r="B14" s="125" t="s">
        <v>19</v>
      </c>
      <c r="C14" s="125"/>
      <c r="D14" s="125"/>
      <c r="E14" s="125"/>
      <c r="F14" s="125"/>
      <c r="G14" s="125"/>
      <c r="H14" s="125"/>
      <c r="I14" s="124"/>
      <c r="J14" s="125"/>
      <c r="K14" s="125"/>
      <c r="L14" s="125">
        <v>9</v>
      </c>
      <c r="M14" s="125">
        <v>60.7</v>
      </c>
      <c r="N14" s="125">
        <v>364.2</v>
      </c>
      <c r="O14" s="124">
        <v>27</v>
      </c>
      <c r="P14" s="125">
        <v>29.3</v>
      </c>
      <c r="Q14" s="125">
        <v>175.8</v>
      </c>
      <c r="R14" s="26"/>
      <c r="S14" s="26"/>
      <c r="T14" s="26"/>
    </row>
    <row r="15" spans="2:20" ht="15.75">
      <c r="B15" s="125" t="s">
        <v>36</v>
      </c>
      <c r="C15" s="125"/>
      <c r="D15" s="125"/>
      <c r="E15" s="125"/>
      <c r="F15" s="125"/>
      <c r="G15" s="125"/>
      <c r="H15" s="125"/>
      <c r="I15" s="124"/>
      <c r="J15" s="125"/>
      <c r="K15" s="124"/>
      <c r="L15" s="124"/>
      <c r="M15" s="124"/>
      <c r="N15" s="124"/>
      <c r="O15" s="124">
        <v>37</v>
      </c>
      <c r="P15" s="125">
        <v>22.5</v>
      </c>
      <c r="Q15" s="125">
        <v>135</v>
      </c>
      <c r="R15" s="34"/>
      <c r="S15" s="34"/>
      <c r="T15" s="34"/>
    </row>
    <row r="16" spans="3:17" ht="15.75">
      <c r="C16" s="30"/>
      <c r="D16" s="30"/>
      <c r="E16" s="30"/>
      <c r="G16" s="201"/>
      <c r="I16" s="30"/>
      <c r="J16" s="30"/>
      <c r="K16" s="30"/>
      <c r="L16" s="30"/>
      <c r="M16" s="30"/>
      <c r="N16" s="30"/>
      <c r="P16" s="30"/>
      <c r="Q16" s="30"/>
    </row>
    <row r="17" spans="4:18" ht="15.75">
      <c r="D17" s="30"/>
      <c r="E17" s="200"/>
      <c r="F17" s="30"/>
      <c r="G17" s="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"/>
    </row>
    <row r="18" spans="6:18" ht="15.75" customHeight="1">
      <c r="F18" s="30"/>
      <c r="G18" s="203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8:13" ht="15.75">
      <c r="H19" s="30"/>
      <c r="M19" s="30"/>
    </row>
    <row r="20" spans="5:10" ht="18.75">
      <c r="E20" s="43"/>
      <c r="G20" s="30" t="s">
        <v>195</v>
      </c>
      <c r="H20" s="15"/>
      <c r="J20" s="30"/>
    </row>
    <row r="21" spans="5:10" ht="18.75">
      <c r="E21" s="43"/>
      <c r="G21" s="30"/>
      <c r="H21" s="15"/>
      <c r="J21" s="30"/>
    </row>
    <row r="22" spans="5:10" ht="18.75">
      <c r="E22" s="43"/>
      <c r="G22" s="30"/>
      <c r="H22" s="15"/>
      <c r="J22" s="30"/>
    </row>
    <row r="23" spans="5:13" ht="18.75">
      <c r="E23" s="43"/>
      <c r="G23" s="30"/>
      <c r="H23" s="15"/>
      <c r="J23" s="205"/>
      <c r="L23" s="200"/>
      <c r="M23" s="204"/>
    </row>
    <row r="24" spans="5:10" ht="18.75">
      <c r="E24" s="43"/>
      <c r="G24" s="30"/>
      <c r="J24" s="30"/>
    </row>
    <row r="25" ht="18.75">
      <c r="E25" s="43"/>
    </row>
    <row r="26" ht="18.75">
      <c r="E26" s="43"/>
    </row>
  </sheetData>
  <sheetProtection/>
  <mergeCells count="27">
    <mergeCell ref="B2:Q2"/>
    <mergeCell ref="B3:Q3"/>
    <mergeCell ref="B4:Q4"/>
    <mergeCell ref="C7:E7"/>
    <mergeCell ref="B7:B9"/>
    <mergeCell ref="K8:K9"/>
    <mergeCell ref="P8:P9"/>
    <mergeCell ref="C8:C9"/>
    <mergeCell ref="F7:H7"/>
    <mergeCell ref="F8:F9"/>
    <mergeCell ref="G8:G9"/>
    <mergeCell ref="H8:H9"/>
    <mergeCell ref="L7:N7"/>
    <mergeCell ref="D8:D9"/>
    <mergeCell ref="E8:E9"/>
    <mergeCell ref="I8:I9"/>
    <mergeCell ref="J8:J9"/>
    <mergeCell ref="A7:A9"/>
    <mergeCell ref="H17:Q17"/>
    <mergeCell ref="I7:K7"/>
    <mergeCell ref="R7:T7"/>
    <mergeCell ref="O7:Q7"/>
    <mergeCell ref="O8:O9"/>
    <mergeCell ref="T8:T9"/>
    <mergeCell ref="Q8:Q9"/>
    <mergeCell ref="R8:R9"/>
    <mergeCell ref="S8:S9"/>
  </mergeCells>
  <printOptions/>
  <pageMargins left="0.24" right="0.17" top="0.47" bottom="0.27" header="0.2" footer="0.46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8.75390625" style="2" customWidth="1"/>
    <col min="2" max="2" width="21.125" style="1" customWidth="1"/>
    <col min="3" max="3" width="17.875" style="1" customWidth="1"/>
    <col min="4" max="4" width="16.75390625" style="3" customWidth="1"/>
    <col min="5" max="5" width="12.125" style="1" customWidth="1"/>
    <col min="6" max="16384" width="9.00390625" style="1" customWidth="1"/>
  </cols>
  <sheetData>
    <row r="1" spans="1:2" ht="15.75">
      <c r="A1" s="7" t="s">
        <v>20</v>
      </c>
      <c r="B1" s="19"/>
    </row>
    <row r="2" spans="1:5" ht="15.75">
      <c r="A2" s="7"/>
      <c r="B2" s="19"/>
      <c r="C2" s="9"/>
      <c r="D2" s="11"/>
      <c r="E2" s="6"/>
    </row>
    <row r="3" spans="1:5" ht="34.5" customHeight="1">
      <c r="A3" s="239" t="s">
        <v>76</v>
      </c>
      <c r="B3" s="226"/>
      <c r="C3" s="226"/>
      <c r="D3" s="226"/>
      <c r="E3" s="226"/>
    </row>
    <row r="4" spans="1:5" ht="15.75">
      <c r="A4" s="226" t="s">
        <v>64</v>
      </c>
      <c r="B4" s="226"/>
      <c r="C4" s="226"/>
      <c r="D4" s="226"/>
      <c r="E4" s="226"/>
    </row>
    <row r="5" spans="1:5" ht="15.75">
      <c r="A5" s="214"/>
      <c r="B5" s="214"/>
      <c r="C5" s="214"/>
      <c r="D5" s="214"/>
      <c r="E5" s="215" t="s">
        <v>204</v>
      </c>
    </row>
    <row r="6" spans="1:5" ht="15.75">
      <c r="A6" s="14"/>
      <c r="B6" s="6"/>
      <c r="C6" s="6"/>
      <c r="D6" s="115" t="s">
        <v>78</v>
      </c>
      <c r="E6" s="36"/>
    </row>
    <row r="7" spans="1:5" s="71" customFormat="1" ht="37.5" customHeight="1">
      <c r="A7" s="240" t="s">
        <v>0</v>
      </c>
      <c r="B7" s="240" t="s">
        <v>22</v>
      </c>
      <c r="C7" s="4" t="s">
        <v>9</v>
      </c>
      <c r="D7" s="4" t="s">
        <v>7</v>
      </c>
      <c r="E7" s="4" t="s">
        <v>24</v>
      </c>
    </row>
    <row r="8" spans="1:5" ht="14.25" customHeight="1" hidden="1">
      <c r="A8" s="240"/>
      <c r="B8" s="240"/>
      <c r="C8" s="105"/>
      <c r="D8" s="98"/>
      <c r="E8" s="4"/>
    </row>
    <row r="9" spans="1:5" s="17" customFormat="1" ht="18.7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</row>
    <row r="10" spans="1:5" s="17" customFormat="1" ht="18.75" customHeight="1">
      <c r="A10" s="116"/>
      <c r="B10" s="97" t="s">
        <v>15</v>
      </c>
      <c r="C10" s="99">
        <f>SUM(C11:C15)</f>
        <v>1605</v>
      </c>
      <c r="D10" s="99">
        <f>SUM(D11:D15)</f>
        <v>2407.5</v>
      </c>
      <c r="E10" s="99"/>
    </row>
    <row r="11" spans="1:5" s="18" customFormat="1" ht="18.75" customHeight="1">
      <c r="A11" s="117">
        <v>1</v>
      </c>
      <c r="B11" s="118" t="s">
        <v>16</v>
      </c>
      <c r="C11" s="74">
        <v>1226</v>
      </c>
      <c r="D11" s="74">
        <v>1839</v>
      </c>
      <c r="E11" s="100"/>
    </row>
    <row r="12" spans="1:6" ht="20.25" customHeight="1">
      <c r="A12" s="119">
        <v>2</v>
      </c>
      <c r="B12" s="120" t="s">
        <v>17</v>
      </c>
      <c r="C12" s="74">
        <v>314</v>
      </c>
      <c r="D12" s="74">
        <v>471</v>
      </c>
      <c r="E12" s="101"/>
      <c r="F12" s="20"/>
    </row>
    <row r="13" spans="1:5" ht="18.75" customHeight="1">
      <c r="A13" s="119">
        <v>3</v>
      </c>
      <c r="B13" s="121" t="s">
        <v>18</v>
      </c>
      <c r="C13" s="74">
        <v>14</v>
      </c>
      <c r="D13" s="74">
        <f>12+9</f>
        <v>21</v>
      </c>
      <c r="E13" s="101"/>
    </row>
    <row r="14" spans="1:5" s="21" customFormat="1" ht="19.5" customHeight="1">
      <c r="A14" s="113">
        <v>4</v>
      </c>
      <c r="B14" s="120" t="s">
        <v>19</v>
      </c>
      <c r="C14" s="74">
        <v>13</v>
      </c>
      <c r="D14" s="74">
        <v>19.5</v>
      </c>
      <c r="E14" s="112"/>
    </row>
    <row r="15" spans="1:5" ht="12.75">
      <c r="A15" s="113">
        <v>5</v>
      </c>
      <c r="B15" s="129" t="s">
        <v>77</v>
      </c>
      <c r="C15" s="74">
        <v>38</v>
      </c>
      <c r="D15" s="74">
        <v>57</v>
      </c>
      <c r="E15" s="114"/>
    </row>
    <row r="16" spans="1:23" ht="12.75">
      <c r="A16" s="126"/>
      <c r="B16" s="127"/>
      <c r="C16" s="127"/>
      <c r="D16" s="128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3:23" ht="15.75">
      <c r="C17" s="122" t="s">
        <v>79</v>
      </c>
      <c r="D17" s="122"/>
      <c r="E17" s="122"/>
      <c r="F17" s="122"/>
      <c r="G17" s="122"/>
      <c r="H17" s="122"/>
      <c r="I17" s="122"/>
      <c r="J17" s="122"/>
      <c r="K17" s="122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3:11" ht="15.75">
      <c r="C18" s="123" t="s">
        <v>35</v>
      </c>
      <c r="D18" s="123"/>
      <c r="E18" s="123"/>
      <c r="F18" s="123"/>
      <c r="G18" s="123"/>
      <c r="H18" s="123"/>
      <c r="I18" s="123"/>
      <c r="J18" s="123"/>
      <c r="K18" s="123"/>
    </row>
    <row r="22" ht="12.75">
      <c r="F22" s="1" t="s">
        <v>25</v>
      </c>
    </row>
  </sheetData>
  <sheetProtection/>
  <mergeCells count="4">
    <mergeCell ref="A3:E3"/>
    <mergeCell ref="A4:E4"/>
    <mergeCell ref="A7:A8"/>
    <mergeCell ref="B7:B8"/>
  </mergeCells>
  <printOptions/>
  <pageMargins left="0.87" right="0.59" top="0.23" bottom="0.35" header="0.19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C1">
      <selection activeCell="R9" sqref="R9"/>
    </sheetView>
  </sheetViews>
  <sheetFormatPr defaultColWidth="9.00390625" defaultRowHeight="14.25"/>
  <cols>
    <col min="1" max="1" width="3.625" style="182" customWidth="1"/>
    <col min="2" max="2" width="24.375" style="102" customWidth="1"/>
    <col min="3" max="3" width="13.25390625" style="102" customWidth="1"/>
    <col min="4" max="4" width="5.625" style="183" customWidth="1"/>
    <col min="5" max="5" width="7.00390625" style="183" customWidth="1"/>
    <col min="6" max="6" width="7.375" style="183" customWidth="1"/>
    <col min="7" max="7" width="8.25390625" style="183" customWidth="1"/>
    <col min="8" max="9" width="7.125" style="183" customWidth="1"/>
    <col min="10" max="10" width="7.625" style="183" customWidth="1"/>
    <col min="11" max="11" width="6.75390625" style="183" customWidth="1"/>
    <col min="12" max="12" width="7.125" style="183" customWidth="1"/>
    <col min="13" max="13" width="8.875" style="183" customWidth="1"/>
    <col min="14" max="14" width="7.625" style="183" customWidth="1"/>
    <col min="15" max="15" width="6.625" style="183" customWidth="1"/>
    <col min="16" max="16" width="6.875" style="102" customWidth="1"/>
    <col min="17" max="16384" width="9.00390625" style="102" customWidth="1"/>
  </cols>
  <sheetData>
    <row r="1" spans="1:16" ht="15.75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.75">
      <c r="A2" s="249" t="s">
        <v>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5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41" t="s">
        <v>205</v>
      </c>
      <c r="O3" s="241"/>
      <c r="P3" s="193"/>
    </row>
    <row r="4" spans="1:16" ht="14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250" t="s">
        <v>81</v>
      </c>
      <c r="N4" s="250"/>
      <c r="O4" s="250"/>
      <c r="P4" s="103"/>
    </row>
    <row r="5" spans="1:15" s="140" customFormat="1" ht="60" customHeight="1">
      <c r="A5" s="251" t="s">
        <v>82</v>
      </c>
      <c r="B5" s="251" t="s">
        <v>83</v>
      </c>
      <c r="C5" s="252" t="s">
        <v>84</v>
      </c>
      <c r="D5" s="253" t="s">
        <v>85</v>
      </c>
      <c r="E5" s="253"/>
      <c r="F5" s="253" t="s">
        <v>86</v>
      </c>
      <c r="G5" s="253"/>
      <c r="H5" s="253"/>
      <c r="I5" s="254" t="s">
        <v>87</v>
      </c>
      <c r="J5" s="253" t="s">
        <v>88</v>
      </c>
      <c r="K5" s="253"/>
      <c r="L5" s="253"/>
      <c r="M5" s="253" t="s">
        <v>89</v>
      </c>
      <c r="N5" s="253"/>
      <c r="O5" s="253"/>
    </row>
    <row r="6" spans="1:15" s="140" customFormat="1" ht="39" customHeight="1">
      <c r="A6" s="251"/>
      <c r="B6" s="251"/>
      <c r="C6" s="252"/>
      <c r="D6" s="141" t="s">
        <v>9</v>
      </c>
      <c r="E6" s="141" t="s">
        <v>90</v>
      </c>
      <c r="F6" s="139" t="s">
        <v>55</v>
      </c>
      <c r="G6" s="139" t="s">
        <v>91</v>
      </c>
      <c r="H6" s="142" t="s">
        <v>92</v>
      </c>
      <c r="I6" s="255"/>
      <c r="J6" s="139" t="s">
        <v>55</v>
      </c>
      <c r="K6" s="139" t="s">
        <v>91</v>
      </c>
      <c r="L6" s="142" t="s">
        <v>92</v>
      </c>
      <c r="M6" s="139" t="s">
        <v>55</v>
      </c>
      <c r="N6" s="139" t="s">
        <v>91</v>
      </c>
      <c r="O6" s="142" t="s">
        <v>92</v>
      </c>
    </row>
    <row r="7" spans="1:15" s="140" customFormat="1" ht="12.75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9">
        <v>13</v>
      </c>
      <c r="N7" s="143">
        <v>14</v>
      </c>
      <c r="O7" s="143">
        <v>15</v>
      </c>
    </row>
    <row r="8" spans="1:17" s="140" customFormat="1" ht="12.75">
      <c r="A8" s="137"/>
      <c r="B8" s="242" t="s">
        <v>55</v>
      </c>
      <c r="C8" s="243"/>
      <c r="D8" s="139">
        <f>D15+D20+D25+D31+D37+D43+D48+D55+D62+D70</f>
        <v>854</v>
      </c>
      <c r="E8" s="139">
        <f>E15+E20+E25+E31+E37+E43+E473+200+E55+E62+E70</f>
        <v>3384</v>
      </c>
      <c r="F8" s="139">
        <f>M8</f>
        <v>82250.489</v>
      </c>
      <c r="G8" s="139">
        <f>N8</f>
        <v>78250.489</v>
      </c>
      <c r="H8" s="139">
        <f>O8</f>
        <v>4000</v>
      </c>
      <c r="I8" s="139"/>
      <c r="J8" s="139">
        <f>J13</f>
        <v>68846</v>
      </c>
      <c r="K8" s="139">
        <f>K13</f>
        <v>52958</v>
      </c>
      <c r="L8" s="139">
        <f>L13</f>
        <v>15888</v>
      </c>
      <c r="M8" s="139">
        <f>N8+O8</f>
        <v>82250.489</v>
      </c>
      <c r="N8" s="139">
        <f>N12+N70</f>
        <v>78250.489</v>
      </c>
      <c r="O8" s="139">
        <f>O61</f>
        <v>4000</v>
      </c>
      <c r="P8" s="145"/>
      <c r="Q8" s="145"/>
    </row>
    <row r="9" spans="1:15" s="140" customFormat="1" ht="53.25" customHeight="1">
      <c r="A9" s="137" t="s">
        <v>93</v>
      </c>
      <c r="B9" s="146" t="s">
        <v>94</v>
      </c>
      <c r="C9" s="147"/>
      <c r="D9" s="139"/>
      <c r="E9" s="139"/>
      <c r="F9" s="139">
        <f>SUM(F10:F10)</f>
        <v>0</v>
      </c>
      <c r="G9" s="139">
        <f>SUM(G10:G10)</f>
        <v>0</v>
      </c>
      <c r="H9" s="139"/>
      <c r="I9" s="139"/>
      <c r="J9" s="139">
        <f>SUM(J10:J10)</f>
        <v>0</v>
      </c>
      <c r="K9" s="139">
        <f>J9</f>
        <v>0</v>
      </c>
      <c r="L9" s="139"/>
      <c r="M9" s="139">
        <f>SUM(M10:M10)</f>
        <v>0</v>
      </c>
      <c r="N9" s="139">
        <f>M9</f>
        <v>0</v>
      </c>
      <c r="O9" s="139"/>
    </row>
    <row r="10" spans="1:15" s="140" customFormat="1" ht="12.75">
      <c r="A10" s="137" t="s">
        <v>95</v>
      </c>
      <c r="B10" s="148" t="s">
        <v>96</v>
      </c>
      <c r="C10" s="147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s="151" customFormat="1" ht="12.75">
      <c r="A11" s="137" t="s">
        <v>97</v>
      </c>
      <c r="B11" s="144" t="s">
        <v>98</v>
      </c>
      <c r="C11" s="144"/>
      <c r="D11" s="149"/>
      <c r="E11" s="149"/>
      <c r="F11" s="149"/>
      <c r="G11" s="149"/>
      <c r="H11" s="149"/>
      <c r="I11" s="149"/>
      <c r="J11" s="150"/>
      <c r="K11" s="149"/>
      <c r="L11" s="149"/>
      <c r="M11" s="139"/>
      <c r="N11" s="149"/>
      <c r="O11" s="149"/>
    </row>
    <row r="12" spans="1:16" s="151" customFormat="1" ht="12.75">
      <c r="A12" s="137" t="s">
        <v>99</v>
      </c>
      <c r="B12" s="144" t="s">
        <v>100</v>
      </c>
      <c r="C12" s="144"/>
      <c r="D12" s="149"/>
      <c r="E12" s="149"/>
      <c r="F12" s="149">
        <f>G12</f>
        <v>32250.488999999998</v>
      </c>
      <c r="G12" s="149">
        <f>M12</f>
        <v>32250.488999999998</v>
      </c>
      <c r="H12" s="149"/>
      <c r="I12" s="149"/>
      <c r="J12" s="150"/>
      <c r="K12" s="149"/>
      <c r="L12" s="149"/>
      <c r="M12" s="139">
        <f>M13</f>
        <v>32250.488999999998</v>
      </c>
      <c r="N12" s="139">
        <f>N13</f>
        <v>32250.488999999998</v>
      </c>
      <c r="O12" s="149">
        <f>O61</f>
        <v>4000</v>
      </c>
      <c r="P12" s="152"/>
    </row>
    <row r="13" spans="1:15" s="151" customFormat="1" ht="12.75">
      <c r="A13" s="137" t="s">
        <v>95</v>
      </c>
      <c r="B13" s="144" t="s">
        <v>101</v>
      </c>
      <c r="C13" s="144"/>
      <c r="D13" s="149"/>
      <c r="E13" s="149"/>
      <c r="F13" s="149">
        <f>M13</f>
        <v>32250.488999999998</v>
      </c>
      <c r="G13" s="149">
        <f>N13</f>
        <v>32250.488999999998</v>
      </c>
      <c r="H13" s="149"/>
      <c r="I13" s="149"/>
      <c r="J13" s="150">
        <f>J15+J20+J25+J31+J37+J43+J48+J55+J62</f>
        <v>68846</v>
      </c>
      <c r="K13" s="149">
        <f>K15+K20+K25+K31+K37+K43+K48+K55</f>
        <v>52958</v>
      </c>
      <c r="L13" s="149">
        <f>L15+L20+L25+L31+L37+L43+L55+L62</f>
        <v>15888</v>
      </c>
      <c r="M13" s="139">
        <f>M15+M20+M25+M31+M37+M43+M48+M55</f>
        <v>32250.488999999998</v>
      </c>
      <c r="N13" s="149">
        <f>M13</f>
        <v>32250.488999999998</v>
      </c>
      <c r="O13" s="149"/>
    </row>
    <row r="14" spans="1:15" ht="15" customHeight="1">
      <c r="A14" s="144">
        <v>1</v>
      </c>
      <c r="B14" s="243" t="s">
        <v>102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</row>
    <row r="15" spans="1:15" s="151" customFormat="1" ht="12.75">
      <c r="A15" s="137"/>
      <c r="B15" s="144" t="s">
        <v>103</v>
      </c>
      <c r="C15" s="144" t="s">
        <v>104</v>
      </c>
      <c r="D15" s="149">
        <v>120</v>
      </c>
      <c r="E15" s="149">
        <v>520</v>
      </c>
      <c r="F15" s="149">
        <f>M15</f>
        <v>9000</v>
      </c>
      <c r="G15" s="149">
        <f>F15</f>
        <v>9000</v>
      </c>
      <c r="H15" s="149"/>
      <c r="I15" s="149"/>
      <c r="J15" s="150">
        <v>4109</v>
      </c>
      <c r="K15" s="149">
        <f>2593</f>
        <v>2593</v>
      </c>
      <c r="L15" s="149">
        <f>J15-K15</f>
        <v>1516</v>
      </c>
      <c r="M15" s="139">
        <f>SUM(M16:M18)</f>
        <v>9000</v>
      </c>
      <c r="N15" s="149">
        <f>M15</f>
        <v>9000</v>
      </c>
      <c r="O15" s="149"/>
    </row>
    <row r="16" spans="1:15" ht="12.75">
      <c r="A16" s="153"/>
      <c r="B16" s="154" t="s">
        <v>105</v>
      </c>
      <c r="C16" s="154"/>
      <c r="D16" s="155"/>
      <c r="E16" s="155"/>
      <c r="F16" s="155">
        <f>M16</f>
        <v>3500</v>
      </c>
      <c r="G16" s="155">
        <f>F16</f>
        <v>3500</v>
      </c>
      <c r="H16" s="155"/>
      <c r="I16" s="155"/>
      <c r="J16" s="156"/>
      <c r="K16" s="155"/>
      <c r="L16" s="155"/>
      <c r="M16" s="155">
        <v>3500</v>
      </c>
      <c r="N16" s="155">
        <f>M16</f>
        <v>3500</v>
      </c>
      <c r="O16" s="139"/>
    </row>
    <row r="17" spans="1:15" ht="12.75">
      <c r="A17" s="153"/>
      <c r="B17" s="154" t="s">
        <v>106</v>
      </c>
      <c r="C17" s="154"/>
      <c r="D17" s="155"/>
      <c r="E17" s="155"/>
      <c r="F17" s="155">
        <f>M17</f>
        <v>3500</v>
      </c>
      <c r="G17" s="155">
        <f>F17</f>
        <v>3500</v>
      </c>
      <c r="H17" s="155"/>
      <c r="I17" s="155"/>
      <c r="J17" s="156"/>
      <c r="K17" s="155"/>
      <c r="L17" s="155"/>
      <c r="M17" s="155">
        <v>3500</v>
      </c>
      <c r="N17" s="155">
        <f>M17</f>
        <v>3500</v>
      </c>
      <c r="O17" s="139"/>
    </row>
    <row r="18" spans="1:16" ht="12.75">
      <c r="A18" s="153"/>
      <c r="B18" s="154" t="s">
        <v>107</v>
      </c>
      <c r="C18" s="154"/>
      <c r="D18" s="155"/>
      <c r="E18" s="155"/>
      <c r="F18" s="155">
        <f>M18</f>
        <v>2000</v>
      </c>
      <c r="G18" s="155">
        <f>F18</f>
        <v>2000</v>
      </c>
      <c r="H18" s="155"/>
      <c r="I18" s="155"/>
      <c r="J18" s="156"/>
      <c r="K18" s="155"/>
      <c r="L18" s="155"/>
      <c r="M18" s="155">
        <v>2000</v>
      </c>
      <c r="N18" s="155">
        <v>2000</v>
      </c>
      <c r="O18" s="156"/>
      <c r="P18" s="157"/>
    </row>
    <row r="19" spans="1:16" ht="15" customHeight="1">
      <c r="A19" s="158">
        <v>2</v>
      </c>
      <c r="B19" s="244" t="s">
        <v>108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  <c r="P19" s="157"/>
    </row>
    <row r="20" spans="1:16" s="151" customFormat="1" ht="12.75">
      <c r="A20" s="137" t="s">
        <v>109</v>
      </c>
      <c r="B20" s="144" t="s">
        <v>110</v>
      </c>
      <c r="C20" s="144" t="s">
        <v>111</v>
      </c>
      <c r="D20" s="149">
        <v>54</v>
      </c>
      <c r="E20" s="149">
        <v>216</v>
      </c>
      <c r="F20" s="149">
        <f>M20</f>
        <v>2046.829</v>
      </c>
      <c r="G20" s="149">
        <f>SUM(G21:G24)</f>
        <v>2069.1710000000003</v>
      </c>
      <c r="H20" s="149"/>
      <c r="I20" s="149"/>
      <c r="J20" s="150">
        <v>10441</v>
      </c>
      <c r="K20" s="149">
        <v>7081</v>
      </c>
      <c r="L20" s="149">
        <f>J20-K20</f>
        <v>3360</v>
      </c>
      <c r="M20" s="139">
        <f>M22+M23+M24-(N21)</f>
        <v>2046.829</v>
      </c>
      <c r="N20" s="139">
        <f aca="true" t="shared" si="0" ref="N20:N26">M20</f>
        <v>2046.829</v>
      </c>
      <c r="O20" s="150"/>
      <c r="P20" s="152"/>
    </row>
    <row r="21" spans="1:15" s="140" customFormat="1" ht="12.75">
      <c r="A21" s="153"/>
      <c r="B21" s="154" t="s">
        <v>112</v>
      </c>
      <c r="C21" s="154"/>
      <c r="D21" s="155"/>
      <c r="E21" s="155"/>
      <c r="F21" s="159">
        <f>M21</f>
        <v>11.171</v>
      </c>
      <c r="G21" s="159">
        <f aca="true" t="shared" si="1" ref="G21:G30">F21</f>
        <v>11.171</v>
      </c>
      <c r="H21" s="155"/>
      <c r="I21" s="155"/>
      <c r="J21" s="160">
        <v>4474</v>
      </c>
      <c r="K21" s="155">
        <v>4474</v>
      </c>
      <c r="L21" s="155"/>
      <c r="M21" s="159">
        <v>11.171</v>
      </c>
      <c r="N21" s="159">
        <f t="shared" si="0"/>
        <v>11.171</v>
      </c>
      <c r="O21" s="155"/>
    </row>
    <row r="22" spans="1:15" ht="12.75">
      <c r="A22" s="153"/>
      <c r="B22" s="161" t="s">
        <v>113</v>
      </c>
      <c r="C22" s="161"/>
      <c r="D22" s="162"/>
      <c r="E22" s="162"/>
      <c r="F22" s="156">
        <f>M22</f>
        <v>500</v>
      </c>
      <c r="G22" s="160">
        <f t="shared" si="1"/>
        <v>500</v>
      </c>
      <c r="H22" s="160"/>
      <c r="I22" s="160"/>
      <c r="J22" s="160"/>
      <c r="K22" s="160"/>
      <c r="L22" s="160"/>
      <c r="M22" s="160">
        <v>500</v>
      </c>
      <c r="N22" s="160">
        <f t="shared" si="0"/>
        <v>500</v>
      </c>
      <c r="O22" s="160"/>
    </row>
    <row r="23" spans="1:15" ht="25.5">
      <c r="A23" s="153"/>
      <c r="B23" s="163" t="s">
        <v>114</v>
      </c>
      <c r="C23" s="154"/>
      <c r="D23" s="155"/>
      <c r="E23" s="155"/>
      <c r="F23" s="156">
        <f>M23</f>
        <v>558</v>
      </c>
      <c r="G23" s="160">
        <f t="shared" si="1"/>
        <v>558</v>
      </c>
      <c r="H23" s="155"/>
      <c r="I23" s="155"/>
      <c r="J23" s="160"/>
      <c r="K23" s="155"/>
      <c r="L23" s="155"/>
      <c r="M23" s="155">
        <v>558</v>
      </c>
      <c r="N23" s="160">
        <f t="shared" si="0"/>
        <v>558</v>
      </c>
      <c r="O23" s="155"/>
    </row>
    <row r="24" spans="1:15" ht="12.75">
      <c r="A24" s="153"/>
      <c r="B24" s="154" t="s">
        <v>115</v>
      </c>
      <c r="C24" s="154"/>
      <c r="D24" s="155"/>
      <c r="E24" s="155"/>
      <c r="F24" s="156">
        <f>M24</f>
        <v>1000</v>
      </c>
      <c r="G24" s="160">
        <f t="shared" si="1"/>
        <v>1000</v>
      </c>
      <c r="H24" s="155"/>
      <c r="I24" s="155"/>
      <c r="J24" s="160"/>
      <c r="K24" s="155"/>
      <c r="L24" s="155"/>
      <c r="M24" s="155">
        <v>1000</v>
      </c>
      <c r="N24" s="160">
        <f t="shared" si="0"/>
        <v>1000</v>
      </c>
      <c r="O24" s="155"/>
    </row>
    <row r="25" spans="1:16" s="151" customFormat="1" ht="12.75">
      <c r="A25" s="137" t="s">
        <v>116</v>
      </c>
      <c r="B25" s="144" t="s">
        <v>117</v>
      </c>
      <c r="C25" s="144" t="s">
        <v>118</v>
      </c>
      <c r="D25" s="149">
        <v>64</v>
      </c>
      <c r="E25" s="149">
        <v>256</v>
      </c>
      <c r="F25" s="149">
        <f>SUM(F26:F30)</f>
        <v>4989.3</v>
      </c>
      <c r="G25" s="149">
        <f t="shared" si="1"/>
        <v>4989.3</v>
      </c>
      <c r="H25" s="149"/>
      <c r="I25" s="149"/>
      <c r="J25" s="139">
        <v>2900</v>
      </c>
      <c r="K25" s="149">
        <v>1900</v>
      </c>
      <c r="L25" s="149">
        <f>J25-K25</f>
        <v>1000</v>
      </c>
      <c r="M25" s="149">
        <f>M27+M28+M29+M30-M26</f>
        <v>4986.7</v>
      </c>
      <c r="N25" s="149">
        <f t="shared" si="0"/>
        <v>4986.7</v>
      </c>
      <c r="O25" s="149"/>
      <c r="P25" s="152"/>
    </row>
    <row r="26" spans="1:16" s="140" customFormat="1" ht="28.5" customHeight="1">
      <c r="A26" s="153"/>
      <c r="B26" s="163" t="s">
        <v>119</v>
      </c>
      <c r="C26" s="164"/>
      <c r="D26" s="162"/>
      <c r="E26" s="162"/>
      <c r="F26" s="165">
        <f>M26</f>
        <v>1.3</v>
      </c>
      <c r="G26" s="156">
        <f t="shared" si="1"/>
        <v>1.3</v>
      </c>
      <c r="H26" s="156"/>
      <c r="I26" s="156"/>
      <c r="J26" s="160">
        <v>1900</v>
      </c>
      <c r="K26" s="156">
        <f>J26</f>
        <v>1900</v>
      </c>
      <c r="L26" s="156"/>
      <c r="M26" s="166">
        <v>1.3</v>
      </c>
      <c r="N26" s="166">
        <f t="shared" si="0"/>
        <v>1.3</v>
      </c>
      <c r="O26" s="156"/>
      <c r="P26" s="145"/>
    </row>
    <row r="27" spans="1:15" ht="12.75">
      <c r="A27" s="153"/>
      <c r="B27" s="161" t="s">
        <v>120</v>
      </c>
      <c r="C27" s="154"/>
      <c r="D27" s="167"/>
      <c r="E27" s="155"/>
      <c r="F27" s="162">
        <f>M27</f>
        <v>1000</v>
      </c>
      <c r="G27" s="156">
        <f t="shared" si="1"/>
        <v>1000</v>
      </c>
      <c r="H27" s="155"/>
      <c r="I27" s="155"/>
      <c r="J27" s="160"/>
      <c r="K27" s="155"/>
      <c r="L27" s="155"/>
      <c r="M27" s="155">
        <v>1000</v>
      </c>
      <c r="N27" s="155">
        <v>1000</v>
      </c>
      <c r="O27" s="167"/>
    </row>
    <row r="28" spans="1:15" ht="12.75">
      <c r="A28" s="153"/>
      <c r="B28" s="161" t="s">
        <v>121</v>
      </c>
      <c r="C28" s="154"/>
      <c r="D28" s="167"/>
      <c r="E28" s="155"/>
      <c r="F28" s="162">
        <f>M28</f>
        <v>1508</v>
      </c>
      <c r="G28" s="156">
        <f t="shared" si="1"/>
        <v>1508</v>
      </c>
      <c r="H28" s="155"/>
      <c r="I28" s="155"/>
      <c r="J28" s="160"/>
      <c r="K28" s="155"/>
      <c r="L28" s="155"/>
      <c r="M28" s="155">
        <f>4988-(M29+M27+M30)</f>
        <v>1508</v>
      </c>
      <c r="N28" s="155">
        <f>4988-(N29+N27+N30)</f>
        <v>2108</v>
      </c>
      <c r="O28" s="167"/>
    </row>
    <row r="29" spans="1:15" ht="12.75">
      <c r="A29" s="153"/>
      <c r="B29" s="161" t="s">
        <v>122</v>
      </c>
      <c r="C29" s="154"/>
      <c r="D29" s="167"/>
      <c r="E29" s="155"/>
      <c r="F29" s="162">
        <f>M29</f>
        <v>1280</v>
      </c>
      <c r="G29" s="156">
        <f t="shared" si="1"/>
        <v>1280</v>
      </c>
      <c r="H29" s="155"/>
      <c r="I29" s="155"/>
      <c r="J29" s="160"/>
      <c r="K29" s="155"/>
      <c r="L29" s="155"/>
      <c r="M29" s="155">
        <v>1280</v>
      </c>
      <c r="N29" s="155">
        <f>M29</f>
        <v>1280</v>
      </c>
      <c r="O29" s="167"/>
    </row>
    <row r="30" spans="1:15" ht="25.5">
      <c r="A30" s="153"/>
      <c r="B30" s="161" t="s">
        <v>123</v>
      </c>
      <c r="C30" s="154"/>
      <c r="D30" s="167"/>
      <c r="E30" s="155"/>
      <c r="F30" s="162">
        <f>M30</f>
        <v>1200</v>
      </c>
      <c r="G30" s="156">
        <f t="shared" si="1"/>
        <v>1200</v>
      </c>
      <c r="H30" s="155"/>
      <c r="I30" s="155"/>
      <c r="J30" s="160"/>
      <c r="K30" s="155"/>
      <c r="L30" s="155"/>
      <c r="M30" s="155">
        <v>1200</v>
      </c>
      <c r="N30" s="155">
        <v>600</v>
      </c>
      <c r="O30" s="167"/>
    </row>
    <row r="31" spans="1:15" s="151" customFormat="1" ht="12.75">
      <c r="A31" s="137" t="s">
        <v>124</v>
      </c>
      <c r="B31" s="146" t="s">
        <v>125</v>
      </c>
      <c r="C31" s="144" t="s">
        <v>126</v>
      </c>
      <c r="D31" s="138">
        <v>60</v>
      </c>
      <c r="E31" s="149">
        <v>240</v>
      </c>
      <c r="F31" s="149">
        <f>J31+N31</f>
        <v>28033</v>
      </c>
      <c r="G31" s="149"/>
      <c r="H31" s="149"/>
      <c r="I31" s="149"/>
      <c r="J31" s="139">
        <v>23672</v>
      </c>
      <c r="K31" s="149">
        <v>21120</v>
      </c>
      <c r="L31" s="149">
        <v>2552</v>
      </c>
      <c r="M31" s="149">
        <f>46+248+2851+1038+178</f>
        <v>4361</v>
      </c>
      <c r="N31" s="149">
        <f aca="true" t="shared" si="2" ref="N31:N43">M31</f>
        <v>4361</v>
      </c>
      <c r="O31" s="138"/>
    </row>
    <row r="32" spans="1:15" ht="12.75">
      <c r="A32" s="153"/>
      <c r="B32" s="168" t="s">
        <v>127</v>
      </c>
      <c r="C32" s="154"/>
      <c r="D32" s="155"/>
      <c r="E32" s="155"/>
      <c r="F32" s="159">
        <f>M32</f>
        <v>46.042</v>
      </c>
      <c r="G32" s="159">
        <f>F32</f>
        <v>46.042</v>
      </c>
      <c r="H32" s="155"/>
      <c r="I32" s="155"/>
      <c r="J32" s="160">
        <v>961</v>
      </c>
      <c r="K32" s="155">
        <f>J32</f>
        <v>961</v>
      </c>
      <c r="L32" s="155"/>
      <c r="M32" s="159">
        <v>46.042</v>
      </c>
      <c r="N32" s="159">
        <f t="shared" si="2"/>
        <v>46.042</v>
      </c>
      <c r="O32" s="155"/>
    </row>
    <row r="33" spans="1:15" ht="12.75">
      <c r="A33" s="153"/>
      <c r="B33" s="154" t="s">
        <v>128</v>
      </c>
      <c r="C33" s="169"/>
      <c r="D33" s="162"/>
      <c r="E33" s="162"/>
      <c r="F33" s="170">
        <f>M33</f>
        <v>248.37</v>
      </c>
      <c r="G33" s="171">
        <f>F33</f>
        <v>248.37</v>
      </c>
      <c r="H33" s="156"/>
      <c r="I33" s="156"/>
      <c r="J33" s="156">
        <v>1800</v>
      </c>
      <c r="K33" s="156">
        <v>1800</v>
      </c>
      <c r="L33" s="156"/>
      <c r="M33" s="171">
        <v>248.37</v>
      </c>
      <c r="N33" s="171">
        <f t="shared" si="2"/>
        <v>248.37</v>
      </c>
      <c r="O33" s="156"/>
    </row>
    <row r="34" spans="1:15" ht="12.75">
      <c r="A34" s="153"/>
      <c r="B34" s="154" t="s">
        <v>129</v>
      </c>
      <c r="C34" s="169"/>
      <c r="D34" s="162"/>
      <c r="E34" s="162"/>
      <c r="F34" s="170"/>
      <c r="G34" s="171"/>
      <c r="H34" s="156"/>
      <c r="I34" s="156"/>
      <c r="J34" s="156"/>
      <c r="K34" s="156"/>
      <c r="L34" s="156"/>
      <c r="M34" s="156">
        <v>2851</v>
      </c>
      <c r="N34" s="156">
        <f t="shared" si="2"/>
        <v>2851</v>
      </c>
      <c r="O34" s="156"/>
    </row>
    <row r="35" spans="1:15" ht="12.75">
      <c r="A35" s="153"/>
      <c r="B35" s="154" t="s">
        <v>130</v>
      </c>
      <c r="C35" s="169"/>
      <c r="D35" s="162"/>
      <c r="E35" s="162"/>
      <c r="F35" s="170"/>
      <c r="G35" s="171"/>
      <c r="H35" s="156"/>
      <c r="I35" s="156"/>
      <c r="J35" s="156"/>
      <c r="K35" s="156"/>
      <c r="L35" s="156"/>
      <c r="M35" s="156">
        <v>178</v>
      </c>
      <c r="N35" s="156">
        <f t="shared" si="2"/>
        <v>178</v>
      </c>
      <c r="O35" s="156"/>
    </row>
    <row r="36" spans="1:15" ht="28.5" customHeight="1">
      <c r="A36" s="153"/>
      <c r="B36" s="161" t="s">
        <v>131</v>
      </c>
      <c r="C36" s="161"/>
      <c r="D36" s="160"/>
      <c r="E36" s="160"/>
      <c r="F36" s="160"/>
      <c r="G36" s="160"/>
      <c r="H36" s="160"/>
      <c r="I36" s="160"/>
      <c r="J36" s="160"/>
      <c r="K36" s="160"/>
      <c r="L36" s="160"/>
      <c r="M36" s="160">
        <v>1038</v>
      </c>
      <c r="N36" s="160">
        <f t="shared" si="2"/>
        <v>1038</v>
      </c>
      <c r="O36" s="160"/>
    </row>
    <row r="37" spans="1:15" s="151" customFormat="1" ht="12.75">
      <c r="A37" s="137" t="s">
        <v>132</v>
      </c>
      <c r="B37" s="148" t="s">
        <v>133</v>
      </c>
      <c r="C37" s="146" t="s">
        <v>134</v>
      </c>
      <c r="D37" s="139">
        <v>46</v>
      </c>
      <c r="E37" s="139">
        <v>184</v>
      </c>
      <c r="F37" s="139"/>
      <c r="G37" s="139"/>
      <c r="H37" s="139"/>
      <c r="I37" s="139"/>
      <c r="J37" s="139">
        <v>3446</v>
      </c>
      <c r="K37" s="139">
        <v>2300</v>
      </c>
      <c r="L37" s="139">
        <f>J37-K37</f>
        <v>1146</v>
      </c>
      <c r="M37" s="139">
        <f>4001+119</f>
        <v>4120</v>
      </c>
      <c r="N37" s="139">
        <f t="shared" si="2"/>
        <v>4120</v>
      </c>
      <c r="O37" s="139"/>
    </row>
    <row r="38" spans="1:15" ht="12.75">
      <c r="A38" s="153"/>
      <c r="B38" s="154" t="s">
        <v>135</v>
      </c>
      <c r="C38" s="154"/>
      <c r="D38" s="155"/>
      <c r="E38" s="155"/>
      <c r="F38" s="159">
        <f>M38</f>
        <v>118.868</v>
      </c>
      <c r="G38" s="159">
        <f>F38</f>
        <v>118.868</v>
      </c>
      <c r="H38" s="155"/>
      <c r="I38" s="155"/>
      <c r="J38" s="156">
        <v>2635</v>
      </c>
      <c r="K38" s="155">
        <v>2635</v>
      </c>
      <c r="L38" s="155"/>
      <c r="M38" s="172">
        <v>118.868</v>
      </c>
      <c r="N38" s="159">
        <f t="shared" si="2"/>
        <v>118.868</v>
      </c>
      <c r="O38" s="155"/>
    </row>
    <row r="39" spans="1:15" ht="12.75">
      <c r="A39" s="153"/>
      <c r="B39" s="168" t="s">
        <v>120</v>
      </c>
      <c r="C39" s="169"/>
      <c r="D39" s="156"/>
      <c r="E39" s="156"/>
      <c r="F39" s="162"/>
      <c r="G39" s="162"/>
      <c r="H39" s="162"/>
      <c r="I39" s="162"/>
      <c r="J39" s="162"/>
      <c r="K39" s="162"/>
      <c r="L39" s="162"/>
      <c r="M39" s="156">
        <f>4120-(M40+M41+M42)</f>
        <v>740</v>
      </c>
      <c r="N39" s="156">
        <f t="shared" si="2"/>
        <v>740</v>
      </c>
      <c r="O39" s="173"/>
    </row>
    <row r="40" spans="1:15" ht="12.75">
      <c r="A40" s="153"/>
      <c r="B40" s="163" t="s">
        <v>122</v>
      </c>
      <c r="C40" s="154"/>
      <c r="D40" s="155"/>
      <c r="E40" s="155"/>
      <c r="F40" s="155"/>
      <c r="G40" s="155"/>
      <c r="H40" s="155"/>
      <c r="I40" s="155"/>
      <c r="J40" s="162"/>
      <c r="K40" s="155"/>
      <c r="L40" s="155"/>
      <c r="M40" s="156">
        <v>1280</v>
      </c>
      <c r="N40" s="156">
        <f t="shared" si="2"/>
        <v>1280</v>
      </c>
      <c r="O40" s="156"/>
    </row>
    <row r="41" spans="1:15" ht="25.5">
      <c r="A41" s="153"/>
      <c r="B41" s="163" t="s">
        <v>136</v>
      </c>
      <c r="C41" s="154"/>
      <c r="D41" s="155"/>
      <c r="E41" s="155"/>
      <c r="F41" s="155"/>
      <c r="G41" s="155"/>
      <c r="H41" s="155"/>
      <c r="I41" s="155"/>
      <c r="J41" s="162"/>
      <c r="K41" s="155"/>
      <c r="L41" s="155"/>
      <c r="M41" s="156">
        <v>600</v>
      </c>
      <c r="N41" s="156">
        <f t="shared" si="2"/>
        <v>600</v>
      </c>
      <c r="O41" s="155"/>
    </row>
    <row r="42" spans="1:15" ht="12.75">
      <c r="A42" s="153"/>
      <c r="B42" s="154" t="s">
        <v>137</v>
      </c>
      <c r="C42" s="154"/>
      <c r="D42" s="155"/>
      <c r="E42" s="155"/>
      <c r="F42" s="155"/>
      <c r="G42" s="155"/>
      <c r="H42" s="155"/>
      <c r="I42" s="155"/>
      <c r="J42" s="162"/>
      <c r="K42" s="155"/>
      <c r="L42" s="155"/>
      <c r="M42" s="156">
        <v>1500</v>
      </c>
      <c r="N42" s="155">
        <f t="shared" si="2"/>
        <v>1500</v>
      </c>
      <c r="O42" s="155"/>
    </row>
    <row r="43" spans="1:15" s="151" customFormat="1" ht="12.75">
      <c r="A43" s="137" t="s">
        <v>138</v>
      </c>
      <c r="B43" s="174" t="s">
        <v>139</v>
      </c>
      <c r="C43" s="144" t="s">
        <v>140</v>
      </c>
      <c r="D43" s="149">
        <v>45</v>
      </c>
      <c r="E43" s="149">
        <v>180</v>
      </c>
      <c r="F43" s="149">
        <f>M43</f>
        <v>2408</v>
      </c>
      <c r="G43" s="149">
        <f>F43</f>
        <v>2408</v>
      </c>
      <c r="H43" s="149"/>
      <c r="I43" s="149"/>
      <c r="J43" s="141">
        <v>4252</v>
      </c>
      <c r="K43" s="149">
        <v>2866</v>
      </c>
      <c r="L43" s="149">
        <f>J43-K43</f>
        <v>1386</v>
      </c>
      <c r="M43" s="150">
        <f>SUM(M44:M47)</f>
        <v>2408</v>
      </c>
      <c r="N43" s="149">
        <f t="shared" si="2"/>
        <v>2408</v>
      </c>
      <c r="O43" s="149"/>
    </row>
    <row r="44" spans="1:15" ht="12.75">
      <c r="A44" s="153"/>
      <c r="B44" s="154" t="s">
        <v>141</v>
      </c>
      <c r="C44" s="154"/>
      <c r="D44" s="155"/>
      <c r="E44" s="155"/>
      <c r="F44" s="155">
        <f aca="true" t="shared" si="3" ref="F44:F53">M44</f>
        <v>500</v>
      </c>
      <c r="G44" s="155">
        <f aca="true" t="shared" si="4" ref="G44:G52">F44</f>
        <v>500</v>
      </c>
      <c r="H44" s="155"/>
      <c r="I44" s="155"/>
      <c r="J44" s="162"/>
      <c r="K44" s="155"/>
      <c r="L44" s="155"/>
      <c r="M44" s="150">
        <v>500</v>
      </c>
      <c r="N44" s="150">
        <v>500</v>
      </c>
      <c r="O44" s="155"/>
    </row>
    <row r="45" spans="1:15" ht="12.75">
      <c r="A45" s="153"/>
      <c r="B45" s="154" t="s">
        <v>122</v>
      </c>
      <c r="C45" s="154"/>
      <c r="D45" s="155"/>
      <c r="E45" s="155"/>
      <c r="F45" s="155">
        <f t="shared" si="3"/>
        <v>900</v>
      </c>
      <c r="G45" s="155">
        <f t="shared" si="4"/>
        <v>900</v>
      </c>
      <c r="H45" s="155"/>
      <c r="I45" s="155"/>
      <c r="J45" s="162"/>
      <c r="K45" s="155"/>
      <c r="L45" s="155"/>
      <c r="M45" s="150">
        <v>900</v>
      </c>
      <c r="N45" s="150">
        <f aca="true" t="shared" si="5" ref="N45:N53">M45</f>
        <v>900</v>
      </c>
      <c r="O45" s="149"/>
    </row>
    <row r="46" spans="1:15" ht="12.75">
      <c r="A46" s="153"/>
      <c r="B46" s="154" t="s">
        <v>142</v>
      </c>
      <c r="C46" s="169"/>
      <c r="D46" s="162"/>
      <c r="E46" s="162"/>
      <c r="F46" s="155">
        <f t="shared" si="3"/>
        <v>408</v>
      </c>
      <c r="G46" s="155">
        <f t="shared" si="4"/>
        <v>408</v>
      </c>
      <c r="H46" s="162"/>
      <c r="I46" s="162"/>
      <c r="J46" s="162"/>
      <c r="K46" s="162"/>
      <c r="L46" s="162"/>
      <c r="M46" s="155">
        <f>2408-(M44+M45+M47)</f>
        <v>408</v>
      </c>
      <c r="N46" s="150">
        <f t="shared" si="5"/>
        <v>408</v>
      </c>
      <c r="O46" s="159"/>
    </row>
    <row r="47" spans="1:15" ht="25.5">
      <c r="A47" s="153"/>
      <c r="B47" s="163" t="s">
        <v>143</v>
      </c>
      <c r="C47" s="169"/>
      <c r="D47" s="162"/>
      <c r="E47" s="162"/>
      <c r="F47" s="155">
        <f t="shared" si="3"/>
        <v>600</v>
      </c>
      <c r="G47" s="155">
        <f t="shared" si="4"/>
        <v>600</v>
      </c>
      <c r="H47" s="162"/>
      <c r="I47" s="162"/>
      <c r="J47" s="162"/>
      <c r="K47" s="162"/>
      <c r="L47" s="162"/>
      <c r="M47" s="155">
        <v>600</v>
      </c>
      <c r="N47" s="150">
        <f t="shared" si="5"/>
        <v>600</v>
      </c>
      <c r="O47" s="159"/>
    </row>
    <row r="48" spans="1:15" s="151" customFormat="1" ht="12.75">
      <c r="A48" s="137" t="s">
        <v>144</v>
      </c>
      <c r="B48" s="175" t="s">
        <v>145</v>
      </c>
      <c r="C48" s="176" t="s">
        <v>146</v>
      </c>
      <c r="D48" s="141">
        <v>50</v>
      </c>
      <c r="E48" s="141">
        <v>200</v>
      </c>
      <c r="F48" s="141">
        <f t="shared" si="3"/>
        <v>1827.96</v>
      </c>
      <c r="G48" s="150">
        <f t="shared" si="4"/>
        <v>1827.96</v>
      </c>
      <c r="H48" s="150"/>
      <c r="I48" s="150"/>
      <c r="J48" s="150">
        <v>7598</v>
      </c>
      <c r="K48" s="150">
        <f>J48</f>
        <v>7598</v>
      </c>
      <c r="L48" s="150"/>
      <c r="M48" s="150">
        <f>SUM(M50:M53)-M49</f>
        <v>1827.96</v>
      </c>
      <c r="N48" s="150">
        <f t="shared" si="5"/>
        <v>1827.96</v>
      </c>
      <c r="O48" s="177"/>
    </row>
    <row r="49" spans="1:15" s="140" customFormat="1" ht="12.75">
      <c r="A49" s="153"/>
      <c r="B49" s="154" t="s">
        <v>147</v>
      </c>
      <c r="C49" s="154"/>
      <c r="D49" s="155"/>
      <c r="E49" s="155"/>
      <c r="F49" s="178">
        <f t="shared" si="3"/>
        <v>165.04</v>
      </c>
      <c r="G49" s="178">
        <f t="shared" si="4"/>
        <v>165.04</v>
      </c>
      <c r="H49" s="155"/>
      <c r="I49" s="155"/>
      <c r="J49" s="160">
        <v>4300</v>
      </c>
      <c r="K49" s="155">
        <f>J49</f>
        <v>4300</v>
      </c>
      <c r="L49" s="155"/>
      <c r="M49" s="178">
        <v>165.04</v>
      </c>
      <c r="N49" s="178">
        <f t="shared" si="5"/>
        <v>165.04</v>
      </c>
      <c r="O49" s="155"/>
    </row>
    <row r="50" spans="1:15" ht="12.75">
      <c r="A50" s="153"/>
      <c r="B50" s="163" t="s">
        <v>148</v>
      </c>
      <c r="C50" s="154"/>
      <c r="D50" s="155"/>
      <c r="E50" s="155"/>
      <c r="F50" s="155">
        <f t="shared" si="3"/>
        <v>500</v>
      </c>
      <c r="G50" s="155">
        <f t="shared" si="4"/>
        <v>500</v>
      </c>
      <c r="H50" s="155"/>
      <c r="I50" s="155"/>
      <c r="J50" s="156"/>
      <c r="K50" s="155"/>
      <c r="L50" s="155"/>
      <c r="M50" s="155">
        <v>500</v>
      </c>
      <c r="N50" s="155">
        <f t="shared" si="5"/>
        <v>500</v>
      </c>
      <c r="O50" s="155"/>
    </row>
    <row r="51" spans="1:15" ht="12.75">
      <c r="A51" s="153"/>
      <c r="B51" s="154" t="s">
        <v>120</v>
      </c>
      <c r="C51" s="154"/>
      <c r="D51" s="155"/>
      <c r="E51" s="155"/>
      <c r="F51" s="155">
        <f t="shared" si="3"/>
        <v>400</v>
      </c>
      <c r="G51" s="155">
        <f t="shared" si="4"/>
        <v>400</v>
      </c>
      <c r="H51" s="155"/>
      <c r="I51" s="155"/>
      <c r="J51" s="156"/>
      <c r="K51" s="155"/>
      <c r="L51" s="155"/>
      <c r="M51" s="155">
        <v>400</v>
      </c>
      <c r="N51" s="155">
        <f t="shared" si="5"/>
        <v>400</v>
      </c>
      <c r="O51" s="155"/>
    </row>
    <row r="52" spans="1:15" ht="12.75">
      <c r="A52" s="153"/>
      <c r="B52" s="154" t="s">
        <v>149</v>
      </c>
      <c r="C52" s="154"/>
      <c r="D52" s="155"/>
      <c r="E52" s="155"/>
      <c r="F52" s="155">
        <f t="shared" si="3"/>
        <v>600</v>
      </c>
      <c r="G52" s="155">
        <f t="shared" si="4"/>
        <v>600</v>
      </c>
      <c r="H52" s="155"/>
      <c r="I52" s="155"/>
      <c r="J52" s="156"/>
      <c r="K52" s="155"/>
      <c r="L52" s="155"/>
      <c r="M52" s="155">
        <v>600</v>
      </c>
      <c r="N52" s="155">
        <f t="shared" si="5"/>
        <v>600</v>
      </c>
      <c r="O52" s="155"/>
    </row>
    <row r="53" spans="1:15" ht="12.75">
      <c r="A53" s="153"/>
      <c r="B53" s="154" t="s">
        <v>137</v>
      </c>
      <c r="C53" s="154"/>
      <c r="D53" s="155"/>
      <c r="E53" s="155"/>
      <c r="F53" s="155">
        <f t="shared" si="3"/>
        <v>493</v>
      </c>
      <c r="G53" s="155"/>
      <c r="H53" s="155"/>
      <c r="I53" s="155"/>
      <c r="J53" s="156"/>
      <c r="K53" s="155"/>
      <c r="L53" s="155"/>
      <c r="M53" s="155">
        <f>314+179</f>
        <v>493</v>
      </c>
      <c r="N53" s="155">
        <f t="shared" si="5"/>
        <v>493</v>
      </c>
      <c r="O53" s="155"/>
    </row>
    <row r="54" spans="1:15" s="151" customFormat="1" ht="14.25" customHeight="1">
      <c r="A54" s="137">
        <v>3</v>
      </c>
      <c r="B54" s="246" t="s">
        <v>150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</row>
    <row r="55" spans="1:15" s="151" customFormat="1" ht="12.75">
      <c r="A55" s="137"/>
      <c r="B55" s="174" t="s">
        <v>151</v>
      </c>
      <c r="C55" s="144"/>
      <c r="D55" s="149">
        <v>45</v>
      </c>
      <c r="E55" s="149">
        <v>172</v>
      </c>
      <c r="F55" s="149">
        <f>J55+M55</f>
        <v>12000</v>
      </c>
      <c r="G55" s="149">
        <f>K55+M55</f>
        <v>11000</v>
      </c>
      <c r="H55" s="149">
        <f>L55</f>
        <v>1000</v>
      </c>
      <c r="I55" s="149"/>
      <c r="J55" s="150">
        <v>8500</v>
      </c>
      <c r="K55" s="149">
        <v>7500</v>
      </c>
      <c r="L55" s="149">
        <v>1000</v>
      </c>
      <c r="M55" s="149">
        <f>SUM(M56:M60)</f>
        <v>3500</v>
      </c>
      <c r="N55" s="149">
        <f aca="true" t="shared" si="6" ref="N55:N60">M55</f>
        <v>3500</v>
      </c>
      <c r="O55" s="149"/>
    </row>
    <row r="56" spans="1:15" ht="12.75">
      <c r="A56" s="153"/>
      <c r="B56" s="163" t="s">
        <v>152</v>
      </c>
      <c r="C56" s="154"/>
      <c r="D56" s="155"/>
      <c r="E56" s="155"/>
      <c r="F56" s="155"/>
      <c r="G56" s="155"/>
      <c r="H56" s="155"/>
      <c r="I56" s="155"/>
      <c r="J56" s="156"/>
      <c r="K56" s="155"/>
      <c r="L56" s="155"/>
      <c r="M56" s="155">
        <v>1500</v>
      </c>
      <c r="N56" s="155">
        <f t="shared" si="6"/>
        <v>1500</v>
      </c>
      <c r="O56" s="155"/>
    </row>
    <row r="57" spans="1:15" ht="25.5">
      <c r="A57" s="153"/>
      <c r="B57" s="163" t="s">
        <v>153</v>
      </c>
      <c r="C57" s="154"/>
      <c r="D57" s="155"/>
      <c r="E57" s="155"/>
      <c r="F57" s="155"/>
      <c r="G57" s="155"/>
      <c r="H57" s="155"/>
      <c r="I57" s="155"/>
      <c r="J57" s="156"/>
      <c r="K57" s="155"/>
      <c r="L57" s="155"/>
      <c r="M57" s="155">
        <v>700</v>
      </c>
      <c r="N57" s="155">
        <f t="shared" si="6"/>
        <v>700</v>
      </c>
      <c r="O57" s="155"/>
    </row>
    <row r="58" spans="1:15" ht="27" customHeight="1">
      <c r="A58" s="153"/>
      <c r="B58" s="163" t="s">
        <v>154</v>
      </c>
      <c r="C58" s="154"/>
      <c r="D58" s="155"/>
      <c r="E58" s="155"/>
      <c r="F58" s="155"/>
      <c r="G58" s="155"/>
      <c r="H58" s="155"/>
      <c r="I58" s="155"/>
      <c r="J58" s="156"/>
      <c r="K58" s="155"/>
      <c r="L58" s="155"/>
      <c r="M58" s="155">
        <v>500</v>
      </c>
      <c r="N58" s="155">
        <f t="shared" si="6"/>
        <v>500</v>
      </c>
      <c r="O58" s="155"/>
    </row>
    <row r="59" spans="1:15" ht="27" customHeight="1">
      <c r="A59" s="153"/>
      <c r="B59" s="163" t="s">
        <v>155</v>
      </c>
      <c r="C59" s="154"/>
      <c r="D59" s="155"/>
      <c r="E59" s="155"/>
      <c r="F59" s="155"/>
      <c r="G59" s="155"/>
      <c r="H59" s="155"/>
      <c r="I59" s="155"/>
      <c r="J59" s="156"/>
      <c r="K59" s="155"/>
      <c r="L59" s="155"/>
      <c r="M59" s="155">
        <v>300</v>
      </c>
      <c r="N59" s="155">
        <f t="shared" si="6"/>
        <v>300</v>
      </c>
      <c r="O59" s="155"/>
    </row>
    <row r="60" spans="1:15" ht="27" customHeight="1">
      <c r="A60" s="153"/>
      <c r="B60" s="163" t="s">
        <v>156</v>
      </c>
      <c r="C60" s="154"/>
      <c r="D60" s="155"/>
      <c r="E60" s="155"/>
      <c r="F60" s="155"/>
      <c r="G60" s="155"/>
      <c r="H60" s="155"/>
      <c r="I60" s="155"/>
      <c r="J60" s="156"/>
      <c r="K60" s="155"/>
      <c r="L60" s="155"/>
      <c r="M60" s="155">
        <v>500</v>
      </c>
      <c r="N60" s="155">
        <f t="shared" si="6"/>
        <v>500</v>
      </c>
      <c r="O60" s="155"/>
    </row>
    <row r="61" spans="1:15" s="151" customFormat="1" ht="12.75">
      <c r="A61" s="137" t="s">
        <v>97</v>
      </c>
      <c r="B61" s="174" t="s">
        <v>157</v>
      </c>
      <c r="C61" s="144"/>
      <c r="D61" s="149"/>
      <c r="E61" s="149"/>
      <c r="F61" s="149"/>
      <c r="G61" s="149"/>
      <c r="H61" s="149"/>
      <c r="I61" s="149"/>
      <c r="J61" s="150"/>
      <c r="K61" s="149"/>
      <c r="L61" s="149"/>
      <c r="M61" s="149">
        <f>M62</f>
        <v>4000</v>
      </c>
      <c r="N61" s="149"/>
      <c r="O61" s="149">
        <f>M61</f>
        <v>4000</v>
      </c>
    </row>
    <row r="62" spans="1:15" s="151" customFormat="1" ht="12.75">
      <c r="A62" s="137">
        <v>1</v>
      </c>
      <c r="B62" s="174" t="s">
        <v>102</v>
      </c>
      <c r="C62" s="144"/>
      <c r="D62" s="149">
        <f>SUM(D63:D67)</f>
        <v>220</v>
      </c>
      <c r="E62" s="149">
        <v>740</v>
      </c>
      <c r="F62" s="149"/>
      <c r="G62" s="149"/>
      <c r="H62" s="149"/>
      <c r="I62" s="149"/>
      <c r="J62" s="150">
        <f>SUM(J63:J67)</f>
        <v>3928</v>
      </c>
      <c r="K62" s="149"/>
      <c r="L62" s="149">
        <f>J62</f>
        <v>3928</v>
      </c>
      <c r="M62" s="149">
        <f>SUM(M63:M67)</f>
        <v>4000</v>
      </c>
      <c r="N62" s="149"/>
      <c r="O62" s="149">
        <f aca="true" t="shared" si="7" ref="O62:O67">M62</f>
        <v>4000</v>
      </c>
    </row>
    <row r="63" spans="1:15" ht="12.75">
      <c r="A63" s="153" t="s">
        <v>158</v>
      </c>
      <c r="B63" s="163" t="s">
        <v>159</v>
      </c>
      <c r="C63" s="154" t="s">
        <v>104</v>
      </c>
      <c r="D63" s="155">
        <v>45</v>
      </c>
      <c r="E63" s="155"/>
      <c r="F63" s="155"/>
      <c r="G63" s="155"/>
      <c r="H63" s="155"/>
      <c r="I63" s="155"/>
      <c r="J63" s="156"/>
      <c r="K63" s="155"/>
      <c r="L63" s="155"/>
      <c r="M63" s="155">
        <v>900</v>
      </c>
      <c r="N63" s="155"/>
      <c r="O63" s="155">
        <f t="shared" si="7"/>
        <v>900</v>
      </c>
    </row>
    <row r="64" spans="1:15" ht="12.75">
      <c r="A64" s="153" t="s">
        <v>160</v>
      </c>
      <c r="B64" s="154" t="s">
        <v>161</v>
      </c>
      <c r="C64" s="154" t="s">
        <v>162</v>
      </c>
      <c r="D64" s="155">
        <v>40</v>
      </c>
      <c r="E64" s="155"/>
      <c r="F64" s="155"/>
      <c r="G64" s="155"/>
      <c r="H64" s="155"/>
      <c r="I64" s="155"/>
      <c r="J64" s="156">
        <v>1633</v>
      </c>
      <c r="K64" s="155"/>
      <c r="L64" s="155">
        <v>1633</v>
      </c>
      <c r="M64" s="155">
        <v>800</v>
      </c>
      <c r="N64" s="155"/>
      <c r="O64" s="155">
        <f t="shared" si="7"/>
        <v>800</v>
      </c>
    </row>
    <row r="65" spans="1:15" ht="12.75">
      <c r="A65" s="153" t="s">
        <v>163</v>
      </c>
      <c r="B65" s="154" t="s">
        <v>164</v>
      </c>
      <c r="C65" s="154" t="s">
        <v>165</v>
      </c>
      <c r="D65" s="155">
        <v>52</v>
      </c>
      <c r="E65" s="155"/>
      <c r="F65" s="155"/>
      <c r="G65" s="155"/>
      <c r="H65" s="155"/>
      <c r="I65" s="155"/>
      <c r="J65" s="156">
        <v>884</v>
      </c>
      <c r="K65" s="155"/>
      <c r="L65" s="155">
        <f>J65</f>
        <v>884</v>
      </c>
      <c r="M65" s="155">
        <v>900</v>
      </c>
      <c r="N65" s="155"/>
      <c r="O65" s="155">
        <f t="shared" si="7"/>
        <v>900</v>
      </c>
    </row>
    <row r="66" spans="1:15" ht="12.75">
      <c r="A66" s="153" t="s">
        <v>166</v>
      </c>
      <c r="B66" s="154" t="s">
        <v>167</v>
      </c>
      <c r="C66" s="154" t="s">
        <v>168</v>
      </c>
      <c r="D66" s="155">
        <v>43</v>
      </c>
      <c r="E66" s="155"/>
      <c r="F66" s="155"/>
      <c r="G66" s="155"/>
      <c r="H66" s="155"/>
      <c r="I66" s="155"/>
      <c r="J66" s="156">
        <v>731</v>
      </c>
      <c r="K66" s="155"/>
      <c r="L66" s="155">
        <v>731</v>
      </c>
      <c r="M66" s="155">
        <v>800</v>
      </c>
      <c r="N66" s="155"/>
      <c r="O66" s="155">
        <f t="shared" si="7"/>
        <v>800</v>
      </c>
    </row>
    <row r="67" spans="1:15" ht="12.75">
      <c r="A67" s="153" t="s">
        <v>169</v>
      </c>
      <c r="B67" s="168" t="s">
        <v>170</v>
      </c>
      <c r="C67" s="169" t="s">
        <v>171</v>
      </c>
      <c r="D67" s="162">
        <v>40</v>
      </c>
      <c r="E67" s="162"/>
      <c r="F67" s="162"/>
      <c r="G67" s="156"/>
      <c r="H67" s="156"/>
      <c r="I67" s="156"/>
      <c r="J67" s="156">
        <v>680</v>
      </c>
      <c r="K67" s="156"/>
      <c r="L67" s="156">
        <v>680</v>
      </c>
      <c r="M67" s="156">
        <v>600</v>
      </c>
      <c r="N67" s="156"/>
      <c r="O67" s="155">
        <f t="shared" si="7"/>
        <v>600</v>
      </c>
    </row>
    <row r="68" spans="1:15" s="151" customFormat="1" ht="12.75">
      <c r="A68" s="137" t="s">
        <v>172</v>
      </c>
      <c r="B68" s="174" t="s">
        <v>173</v>
      </c>
      <c r="C68" s="176"/>
      <c r="D68" s="141"/>
      <c r="E68" s="141"/>
      <c r="F68" s="141"/>
      <c r="G68" s="150"/>
      <c r="H68" s="150"/>
      <c r="I68" s="150"/>
      <c r="J68" s="150"/>
      <c r="K68" s="150"/>
      <c r="L68" s="150"/>
      <c r="M68" s="179"/>
      <c r="N68" s="179"/>
      <c r="O68" s="179"/>
    </row>
    <row r="69" spans="1:15" s="151" customFormat="1" ht="12.75">
      <c r="A69" s="137" t="s">
        <v>95</v>
      </c>
      <c r="B69" s="176" t="s">
        <v>96</v>
      </c>
      <c r="C69" s="176"/>
      <c r="D69" s="141"/>
      <c r="E69" s="141"/>
      <c r="F69" s="141"/>
      <c r="G69" s="150"/>
      <c r="H69" s="150"/>
      <c r="I69" s="150"/>
      <c r="J69" s="150"/>
      <c r="K69" s="150"/>
      <c r="L69" s="150"/>
      <c r="M69" s="179"/>
      <c r="N69" s="179"/>
      <c r="O69" s="179"/>
    </row>
    <row r="70" spans="1:15" s="151" customFormat="1" ht="25.5">
      <c r="A70" s="137"/>
      <c r="B70" s="175" t="s">
        <v>174</v>
      </c>
      <c r="C70" s="176"/>
      <c r="D70" s="141">
        <v>150</v>
      </c>
      <c r="E70" s="141">
        <v>676</v>
      </c>
      <c r="F70" s="141">
        <f>SUM(F71:F78)</f>
        <v>49000</v>
      </c>
      <c r="G70" s="150">
        <f>SUM(G71:G78)</f>
        <v>46000</v>
      </c>
      <c r="H70" s="150"/>
      <c r="I70" s="150">
        <f>SUM(I71:I73)</f>
        <v>3000</v>
      </c>
      <c r="J70" s="150"/>
      <c r="K70" s="150"/>
      <c r="L70" s="150"/>
      <c r="M70" s="149">
        <f>G70</f>
        <v>46000</v>
      </c>
      <c r="N70" s="149">
        <f>M70</f>
        <v>46000</v>
      </c>
      <c r="O70" s="149"/>
    </row>
    <row r="71" spans="1:15" ht="12.75">
      <c r="A71" s="153"/>
      <c r="B71" s="154" t="s">
        <v>175</v>
      </c>
      <c r="C71" s="154"/>
      <c r="D71" s="155"/>
      <c r="E71" s="155"/>
      <c r="F71" s="155">
        <v>9000</v>
      </c>
      <c r="G71" s="155">
        <v>8000</v>
      </c>
      <c r="H71" s="155"/>
      <c r="I71" s="155">
        <v>1000</v>
      </c>
      <c r="J71" s="156"/>
      <c r="K71" s="155"/>
      <c r="L71" s="155"/>
      <c r="M71" s="155">
        <f>G71</f>
        <v>8000</v>
      </c>
      <c r="N71" s="155">
        <f>M71</f>
        <v>8000</v>
      </c>
      <c r="O71" s="155"/>
    </row>
    <row r="72" spans="1:15" ht="12.75">
      <c r="A72" s="153"/>
      <c r="B72" s="154" t="s">
        <v>176</v>
      </c>
      <c r="C72" s="154"/>
      <c r="D72" s="155"/>
      <c r="E72" s="155"/>
      <c r="F72" s="155">
        <v>8500</v>
      </c>
      <c r="G72" s="155">
        <v>7500</v>
      </c>
      <c r="H72" s="155"/>
      <c r="I72" s="155">
        <v>1000</v>
      </c>
      <c r="J72" s="156"/>
      <c r="K72" s="155"/>
      <c r="L72" s="155"/>
      <c r="M72" s="155">
        <f aca="true" t="shared" si="8" ref="M72:M78">G72</f>
        <v>7500</v>
      </c>
      <c r="N72" s="155">
        <f aca="true" t="shared" si="9" ref="N72:N78">M72</f>
        <v>7500</v>
      </c>
      <c r="O72" s="155"/>
    </row>
    <row r="73" spans="1:15" ht="12.75">
      <c r="A73" s="153"/>
      <c r="B73" s="154" t="s">
        <v>177</v>
      </c>
      <c r="C73" s="154"/>
      <c r="D73" s="155"/>
      <c r="E73" s="155"/>
      <c r="F73" s="155">
        <v>5500</v>
      </c>
      <c r="G73" s="155">
        <v>4500</v>
      </c>
      <c r="H73" s="155"/>
      <c r="I73" s="155">
        <v>1000</v>
      </c>
      <c r="J73" s="156"/>
      <c r="K73" s="155"/>
      <c r="L73" s="155"/>
      <c r="M73" s="155">
        <f t="shared" si="8"/>
        <v>4500</v>
      </c>
      <c r="N73" s="155">
        <f t="shared" si="9"/>
        <v>4500</v>
      </c>
      <c r="O73" s="155"/>
    </row>
    <row r="74" spans="1:15" ht="12.75">
      <c r="A74" s="153"/>
      <c r="B74" s="154" t="s">
        <v>178</v>
      </c>
      <c r="C74" s="154"/>
      <c r="D74" s="155"/>
      <c r="E74" s="155"/>
      <c r="F74" s="155">
        <v>4500</v>
      </c>
      <c r="G74" s="155">
        <v>4500</v>
      </c>
      <c r="H74" s="155"/>
      <c r="I74" s="155"/>
      <c r="J74" s="156"/>
      <c r="K74" s="155"/>
      <c r="L74" s="155"/>
      <c r="M74" s="155">
        <f t="shared" si="8"/>
        <v>4500</v>
      </c>
      <c r="N74" s="155">
        <f t="shared" si="9"/>
        <v>4500</v>
      </c>
      <c r="O74" s="155"/>
    </row>
    <row r="75" spans="1:15" ht="12.75">
      <c r="A75" s="153"/>
      <c r="B75" s="163" t="s">
        <v>179</v>
      </c>
      <c r="C75" s="154"/>
      <c r="D75" s="155"/>
      <c r="E75" s="155"/>
      <c r="F75" s="155">
        <v>4000</v>
      </c>
      <c r="G75" s="155">
        <v>4000</v>
      </c>
      <c r="H75" s="155"/>
      <c r="I75" s="155"/>
      <c r="J75" s="156"/>
      <c r="K75" s="155"/>
      <c r="L75" s="155"/>
      <c r="M75" s="155">
        <f t="shared" si="8"/>
        <v>4000</v>
      </c>
      <c r="N75" s="155">
        <f t="shared" si="9"/>
        <v>4000</v>
      </c>
      <c r="O75" s="155"/>
    </row>
    <row r="76" spans="1:15" ht="25.5">
      <c r="A76" s="153"/>
      <c r="B76" s="163" t="s">
        <v>180</v>
      </c>
      <c r="C76" s="154"/>
      <c r="D76" s="155"/>
      <c r="E76" s="155"/>
      <c r="F76" s="155">
        <v>8000</v>
      </c>
      <c r="G76" s="155">
        <v>8000</v>
      </c>
      <c r="H76" s="155"/>
      <c r="I76" s="155"/>
      <c r="J76" s="150"/>
      <c r="K76" s="155"/>
      <c r="L76" s="155"/>
      <c r="M76" s="155">
        <f t="shared" si="8"/>
        <v>8000</v>
      </c>
      <c r="N76" s="155">
        <f t="shared" si="9"/>
        <v>8000</v>
      </c>
      <c r="O76" s="155"/>
    </row>
    <row r="77" spans="1:15" ht="12.75">
      <c r="A77" s="153"/>
      <c r="B77" s="185" t="s">
        <v>181</v>
      </c>
      <c r="C77" s="185"/>
      <c r="D77" s="162"/>
      <c r="E77" s="162"/>
      <c r="F77" s="162">
        <v>5000</v>
      </c>
      <c r="G77" s="156">
        <v>5000</v>
      </c>
      <c r="H77" s="156"/>
      <c r="I77" s="156"/>
      <c r="J77" s="156"/>
      <c r="K77" s="156"/>
      <c r="L77" s="156"/>
      <c r="M77" s="155">
        <f t="shared" si="8"/>
        <v>5000</v>
      </c>
      <c r="N77" s="155">
        <f t="shared" si="9"/>
        <v>5000</v>
      </c>
      <c r="O77" s="156"/>
    </row>
    <row r="78" spans="1:15" ht="12.75">
      <c r="A78" s="153"/>
      <c r="B78" s="180" t="s">
        <v>106</v>
      </c>
      <c r="C78" s="180"/>
      <c r="D78" s="162"/>
      <c r="E78" s="162"/>
      <c r="F78" s="162">
        <v>4500</v>
      </c>
      <c r="G78" s="156">
        <v>4500</v>
      </c>
      <c r="H78" s="156"/>
      <c r="I78" s="156"/>
      <c r="J78" s="150"/>
      <c r="K78" s="156"/>
      <c r="L78" s="156"/>
      <c r="M78" s="155">
        <f t="shared" si="8"/>
        <v>4500</v>
      </c>
      <c r="N78" s="155">
        <f t="shared" si="9"/>
        <v>4500</v>
      </c>
      <c r="O78" s="155"/>
    </row>
    <row r="79" spans="1:15" s="151" customFormat="1" ht="12.75">
      <c r="A79" s="137" t="s">
        <v>97</v>
      </c>
      <c r="B79" s="181" t="s">
        <v>182</v>
      </c>
      <c r="C79" s="181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9:11" ht="15.75">
      <c r="I80" s="122" t="s">
        <v>79</v>
      </c>
      <c r="J80" s="122"/>
      <c r="K80" s="122"/>
    </row>
    <row r="81" spans="9:11" ht="15.75">
      <c r="I81" s="123" t="s">
        <v>35</v>
      </c>
      <c r="J81" s="123"/>
      <c r="K81" s="123"/>
    </row>
    <row r="82" spans="9:11" ht="12.75">
      <c r="I82" s="1"/>
      <c r="J82" s="3"/>
      <c r="K82" s="1"/>
    </row>
  </sheetData>
  <mergeCells count="15">
    <mergeCell ref="B54:O54"/>
    <mergeCell ref="A2:P2"/>
    <mergeCell ref="M4:O4"/>
    <mergeCell ref="A5:A6"/>
    <mergeCell ref="B5:B6"/>
    <mergeCell ref="C5:C6"/>
    <mergeCell ref="D5:E5"/>
    <mergeCell ref="F5:H5"/>
    <mergeCell ref="I5:I6"/>
    <mergeCell ref="J5:L5"/>
    <mergeCell ref="N3:O3"/>
    <mergeCell ref="B8:C8"/>
    <mergeCell ref="B14:O14"/>
    <mergeCell ref="B19:O19"/>
    <mergeCell ref="M5:O5"/>
  </mergeCells>
  <printOptions/>
  <pageMargins left="0.24" right="0.2" top="0.34" bottom="1" header="0.2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net. PHUC KHANG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Tam</dc:creator>
  <cp:keywords/>
  <dc:description/>
  <cp:lastModifiedBy>Admin</cp:lastModifiedBy>
  <cp:lastPrinted>2017-08-21T11:41:19Z</cp:lastPrinted>
  <dcterms:created xsi:type="dcterms:W3CDTF">2002-12-31T18:31:39Z</dcterms:created>
  <dcterms:modified xsi:type="dcterms:W3CDTF">2017-09-07T08:51:09Z</dcterms:modified>
  <cp:category/>
  <cp:version/>
  <cp:contentType/>
  <cp:contentStatus/>
</cp:coreProperties>
</file>